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örderzentrum\"/>
    </mc:Choice>
  </mc:AlternateContent>
  <bookViews>
    <workbookView xWindow="-120" yWindow="-120" windowWidth="29040" windowHeight="15840" activeTab="2"/>
  </bookViews>
  <sheets>
    <sheet name="TN" sheetId="1" r:id="rId1"/>
    <sheet name="Berichte" sheetId="9" r:id="rId2"/>
    <sheet name="Belegung" sheetId="8" r:id="rId3"/>
    <sheet name="Austritt" sheetId="4" r:id="rId4"/>
    <sheet name="FM JC" sheetId="3" r:id="rId5"/>
    <sheet name="Statistik" sheetId="5" r:id="rId6"/>
  </sheets>
  <definedNames>
    <definedName name="_xlnm._FilterDatabase" localSheetId="0" hidden="1">TN!$B$3:$W$34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9" l="1"/>
  <c r="G6" i="9"/>
  <c r="G7" i="9"/>
  <c r="G8" i="9"/>
  <c r="G9" i="9"/>
  <c r="G10" i="9"/>
  <c r="G11" i="9"/>
  <c r="G12" i="9"/>
  <c r="G13" i="9"/>
  <c r="G14" i="9"/>
  <c r="G15" i="9"/>
  <c r="G16" i="9"/>
  <c r="G19" i="9"/>
  <c r="G20" i="9"/>
  <c r="G21" i="9"/>
  <c r="G23" i="9"/>
  <c r="G24" i="9"/>
  <c r="G25" i="9"/>
  <c r="G26" i="9"/>
  <c r="G27" i="9"/>
  <c r="G28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1" i="9"/>
  <c r="G52" i="9"/>
  <c r="G22" i="9"/>
  <c r="G18" i="9"/>
  <c r="G17" i="9"/>
  <c r="G29" i="9"/>
  <c r="G50" i="9"/>
  <c r="G56" i="1"/>
  <c r="R4" i="9" l="1"/>
  <c r="P4" i="9" s="1"/>
  <c r="R5" i="9"/>
  <c r="N5" i="9" s="1"/>
  <c r="R6" i="9"/>
  <c r="L6" i="9" s="1"/>
  <c r="R7" i="9"/>
  <c r="J7" i="9" s="1"/>
  <c r="R8" i="9"/>
  <c r="H8" i="9" s="1"/>
  <c r="R9" i="9"/>
  <c r="H9" i="9" s="1"/>
  <c r="R10" i="9"/>
  <c r="H10" i="9" s="1"/>
  <c r="R11" i="9"/>
  <c r="H11" i="9" s="1"/>
  <c r="R12" i="9"/>
  <c r="H12" i="9" s="1"/>
  <c r="R13" i="9"/>
  <c r="H13" i="9" s="1"/>
  <c r="R14" i="9"/>
  <c r="H14" i="9" s="1"/>
  <c r="R15" i="9"/>
  <c r="H15" i="9" s="1"/>
  <c r="R16" i="9"/>
  <c r="P16" i="9" s="1"/>
  <c r="R17" i="9"/>
  <c r="N17" i="9" s="1"/>
  <c r="R19" i="9"/>
  <c r="L19" i="9" s="1"/>
  <c r="R20" i="9"/>
  <c r="J20" i="9" s="1"/>
  <c r="R21" i="9"/>
  <c r="H21" i="9" s="1"/>
  <c r="R23" i="9"/>
  <c r="H23" i="9" s="1"/>
  <c r="R24" i="9"/>
  <c r="H24" i="9" s="1"/>
  <c r="R26" i="9"/>
  <c r="H26" i="9" s="1"/>
  <c r="R27" i="9"/>
  <c r="H27" i="9" s="1"/>
  <c r="R28" i="9"/>
  <c r="H28" i="9" s="1"/>
  <c r="R30" i="9"/>
  <c r="H30" i="9" s="1"/>
  <c r="R31" i="9"/>
  <c r="H31" i="9" s="1"/>
  <c r="R32" i="9"/>
  <c r="P32" i="9" s="1"/>
  <c r="R33" i="9"/>
  <c r="N33" i="9" s="1"/>
  <c r="R34" i="9"/>
  <c r="L34" i="9" s="1"/>
  <c r="R29" i="9"/>
  <c r="J29" i="9" s="1"/>
  <c r="R35" i="9"/>
  <c r="H35" i="9" s="1"/>
  <c r="R36" i="9"/>
  <c r="H36" i="9" s="1"/>
  <c r="R37" i="9"/>
  <c r="H37" i="9" s="1"/>
  <c r="R38" i="9"/>
  <c r="H38" i="9" s="1"/>
  <c r="R40" i="9"/>
  <c r="H40" i="9" s="1"/>
  <c r="R41" i="9"/>
  <c r="H41" i="9" s="1"/>
  <c r="R42" i="9"/>
  <c r="H42" i="9" s="1"/>
  <c r="R43" i="9"/>
  <c r="H43" i="9" s="1"/>
  <c r="R44" i="9"/>
  <c r="P44" i="9" s="1"/>
  <c r="R45" i="9"/>
  <c r="N45" i="9" s="1"/>
  <c r="R46" i="9"/>
  <c r="L46" i="9" s="1"/>
  <c r="R47" i="9"/>
  <c r="J47" i="9" s="1"/>
  <c r="R50" i="9"/>
  <c r="H50" i="9" s="1"/>
  <c r="R49" i="9"/>
  <c r="H49" i="9" s="1"/>
  <c r="R48" i="9"/>
  <c r="H48" i="9" s="1"/>
  <c r="R51" i="9"/>
  <c r="H51" i="9" s="1"/>
  <c r="R22" i="9"/>
  <c r="H22" i="9" s="1"/>
  <c r="R52" i="9"/>
  <c r="H52" i="9" s="1"/>
  <c r="R25" i="9"/>
  <c r="R39" i="9"/>
  <c r="R18" i="9"/>
  <c r="H18" i="9" s="1"/>
  <c r="B2" i="9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5" i="8"/>
  <c r="G55" i="1"/>
  <c r="G54" i="1"/>
  <c r="F27" i="8"/>
  <c r="E332" i="3"/>
  <c r="E367" i="3"/>
  <c r="T38" i="1"/>
  <c r="T49" i="1"/>
  <c r="T40" i="1"/>
  <c r="T20" i="1"/>
  <c r="T30" i="1"/>
  <c r="T43" i="1"/>
  <c r="T52" i="1"/>
  <c r="T8" i="1"/>
  <c r="T24" i="1"/>
  <c r="J10" i="8"/>
  <c r="F24" i="8"/>
  <c r="F25" i="8"/>
  <c r="F26" i="8"/>
  <c r="F23" i="8"/>
  <c r="C25" i="8"/>
  <c r="C26" i="8"/>
  <c r="C27" i="8"/>
  <c r="C24" i="8"/>
  <c r="T31" i="1"/>
  <c r="W40" i="1" l="1"/>
  <c r="V40" i="1"/>
  <c r="U40" i="1"/>
  <c r="W20" i="1"/>
  <c r="V20" i="1"/>
  <c r="U20" i="1"/>
  <c r="W38" i="1"/>
  <c r="V38" i="1"/>
  <c r="U38" i="1"/>
  <c r="W49" i="1"/>
  <c r="V49" i="1"/>
  <c r="U49" i="1"/>
  <c r="U30" i="1"/>
  <c r="W30" i="1"/>
  <c r="V30" i="1"/>
  <c r="V24" i="1"/>
  <c r="W24" i="1"/>
  <c r="U24" i="1"/>
  <c r="U8" i="1"/>
  <c r="W8" i="1"/>
  <c r="V8" i="1"/>
  <c r="U52" i="1"/>
  <c r="V52" i="1"/>
  <c r="W52" i="1"/>
  <c r="W31" i="1"/>
  <c r="V31" i="1"/>
  <c r="U31" i="1"/>
  <c r="W43" i="1"/>
  <c r="V43" i="1"/>
  <c r="U43" i="1"/>
  <c r="J6" i="9"/>
  <c r="L45" i="9"/>
  <c r="L33" i="9"/>
  <c r="L17" i="9"/>
  <c r="L5" i="9"/>
  <c r="H47" i="9"/>
  <c r="N44" i="9"/>
  <c r="H29" i="9"/>
  <c r="N32" i="9"/>
  <c r="H20" i="9"/>
  <c r="N16" i="9"/>
  <c r="H7" i="9"/>
  <c r="N4" i="9"/>
  <c r="J46" i="9"/>
  <c r="P43" i="9"/>
  <c r="J34" i="9"/>
  <c r="P31" i="9"/>
  <c r="J19" i="9"/>
  <c r="P15" i="9"/>
  <c r="H46" i="9"/>
  <c r="H34" i="9"/>
  <c r="H19" i="9"/>
  <c r="H6" i="9"/>
  <c r="J45" i="9"/>
  <c r="J33" i="9"/>
  <c r="J17" i="9"/>
  <c r="J5" i="9"/>
  <c r="L44" i="9"/>
  <c r="L32" i="9"/>
  <c r="L16" i="9"/>
  <c r="L4" i="9"/>
  <c r="N43" i="9"/>
  <c r="N31" i="9"/>
  <c r="N15" i="9"/>
  <c r="P18" i="9"/>
  <c r="P42" i="9"/>
  <c r="P30" i="9"/>
  <c r="P14" i="9"/>
  <c r="H45" i="9"/>
  <c r="H33" i="9"/>
  <c r="H17" i="9"/>
  <c r="H5" i="9"/>
  <c r="J44" i="9"/>
  <c r="J32" i="9"/>
  <c r="J16" i="9"/>
  <c r="J4" i="9"/>
  <c r="L43" i="9"/>
  <c r="L31" i="9"/>
  <c r="L15" i="9"/>
  <c r="N18" i="9"/>
  <c r="N42" i="9"/>
  <c r="N30" i="9"/>
  <c r="N14" i="9"/>
  <c r="P52" i="9"/>
  <c r="P41" i="9"/>
  <c r="P28" i="9"/>
  <c r="P13" i="9"/>
  <c r="H44" i="9"/>
  <c r="H32" i="9"/>
  <c r="H16" i="9"/>
  <c r="H4" i="9"/>
  <c r="J43" i="9"/>
  <c r="J31" i="9"/>
  <c r="J15" i="9"/>
  <c r="L18" i="9"/>
  <c r="L42" i="9"/>
  <c r="L30" i="9"/>
  <c r="L14" i="9"/>
  <c r="N52" i="9"/>
  <c r="N41" i="9"/>
  <c r="N28" i="9"/>
  <c r="N13" i="9"/>
  <c r="P22" i="9"/>
  <c r="P40" i="9"/>
  <c r="P27" i="9"/>
  <c r="P12" i="9"/>
  <c r="J18" i="9"/>
  <c r="J42" i="9"/>
  <c r="J30" i="9"/>
  <c r="J14" i="9"/>
  <c r="L52" i="9"/>
  <c r="L41" i="9"/>
  <c r="L28" i="9"/>
  <c r="L13" i="9"/>
  <c r="N22" i="9"/>
  <c r="N40" i="9"/>
  <c r="N27" i="9"/>
  <c r="N12" i="9"/>
  <c r="P51" i="9"/>
  <c r="P38" i="9"/>
  <c r="P26" i="9"/>
  <c r="P11" i="9"/>
  <c r="J52" i="9"/>
  <c r="J41" i="9"/>
  <c r="J28" i="9"/>
  <c r="J13" i="9"/>
  <c r="L22" i="9"/>
  <c r="L40" i="9"/>
  <c r="L27" i="9"/>
  <c r="L12" i="9"/>
  <c r="N51" i="9"/>
  <c r="N38" i="9"/>
  <c r="N26" i="9"/>
  <c r="N11" i="9"/>
  <c r="P48" i="9"/>
  <c r="P37" i="9"/>
  <c r="P24" i="9"/>
  <c r="P10" i="9"/>
  <c r="J22" i="9"/>
  <c r="J40" i="9"/>
  <c r="J27" i="9"/>
  <c r="J12" i="9"/>
  <c r="L51" i="9"/>
  <c r="L38" i="9"/>
  <c r="L26" i="9"/>
  <c r="L11" i="9"/>
  <c r="N48" i="9"/>
  <c r="N37" i="9"/>
  <c r="N24" i="9"/>
  <c r="N10" i="9"/>
  <c r="P49" i="9"/>
  <c r="P36" i="9"/>
  <c r="P23" i="9"/>
  <c r="P9" i="9"/>
  <c r="J51" i="9"/>
  <c r="J38" i="9"/>
  <c r="J26" i="9"/>
  <c r="J11" i="9"/>
  <c r="L48" i="9"/>
  <c r="L37" i="9"/>
  <c r="L24" i="9"/>
  <c r="L10" i="9"/>
  <c r="N49" i="9"/>
  <c r="N36" i="9"/>
  <c r="N23" i="9"/>
  <c r="N9" i="9"/>
  <c r="P50" i="9"/>
  <c r="P35" i="9"/>
  <c r="P21" i="9"/>
  <c r="P8" i="9"/>
  <c r="J48" i="9"/>
  <c r="J37" i="9"/>
  <c r="J24" i="9"/>
  <c r="J10" i="9"/>
  <c r="L49" i="9"/>
  <c r="L36" i="9"/>
  <c r="L23" i="9"/>
  <c r="L9" i="9"/>
  <c r="N50" i="9"/>
  <c r="N35" i="9"/>
  <c r="N21" i="9"/>
  <c r="N8" i="9"/>
  <c r="P47" i="9"/>
  <c r="P29" i="9"/>
  <c r="P20" i="9"/>
  <c r="P7" i="9"/>
  <c r="J49" i="9"/>
  <c r="J36" i="9"/>
  <c r="J23" i="9"/>
  <c r="J9" i="9"/>
  <c r="L50" i="9"/>
  <c r="L35" i="9"/>
  <c r="L21" i="9"/>
  <c r="L8" i="9"/>
  <c r="N47" i="9"/>
  <c r="N29" i="9"/>
  <c r="N20" i="9"/>
  <c r="N7" i="9"/>
  <c r="P46" i="9"/>
  <c r="P34" i="9"/>
  <c r="P19" i="9"/>
  <c r="P6" i="9"/>
  <c r="J50" i="9"/>
  <c r="J35" i="9"/>
  <c r="J21" i="9"/>
  <c r="J8" i="9"/>
  <c r="L47" i="9"/>
  <c r="L29" i="9"/>
  <c r="L20" i="9"/>
  <c r="L7" i="9"/>
  <c r="N46" i="9"/>
  <c r="N34" i="9"/>
  <c r="N19" i="9"/>
  <c r="N6" i="9"/>
  <c r="P45" i="9"/>
  <c r="P33" i="9"/>
  <c r="P17" i="9"/>
  <c r="P5" i="9"/>
  <c r="J39" i="9"/>
  <c r="L39" i="9"/>
  <c r="N39" i="9"/>
  <c r="P39" i="9"/>
  <c r="H39" i="9"/>
  <c r="P25" i="9"/>
  <c r="N25" i="9"/>
  <c r="L25" i="9"/>
  <c r="J25" i="9"/>
  <c r="H25" i="9"/>
  <c r="G4" i="9"/>
  <c r="D20" i="8"/>
  <c r="C20" i="8"/>
  <c r="F20" i="8"/>
  <c r="E20" i="8"/>
  <c r="F28" i="8"/>
  <c r="T10" i="1" l="1"/>
  <c r="W10" i="1" l="1"/>
  <c r="V10" i="1"/>
  <c r="U10" i="1"/>
  <c r="T35" i="1"/>
  <c r="W35" i="1" l="1"/>
  <c r="V35" i="1"/>
  <c r="U35" i="1"/>
  <c r="T34" i="1"/>
  <c r="T4" i="1"/>
  <c r="T16" i="1"/>
  <c r="T7" i="1"/>
  <c r="E158" i="3"/>
  <c r="T11" i="1"/>
  <c r="T15" i="1"/>
  <c r="T17" i="1"/>
  <c r="T23" i="1"/>
  <c r="T45" i="1"/>
  <c r="T50" i="1"/>
  <c r="T32" i="1"/>
  <c r="T18" i="1"/>
  <c r="T25" i="1"/>
  <c r="T22" i="1"/>
  <c r="T36" i="1"/>
  <c r="T5" i="1"/>
  <c r="T19" i="1"/>
  <c r="T46" i="1"/>
  <c r="T48" i="1"/>
  <c r="T26" i="1"/>
  <c r="T6" i="1"/>
  <c r="T27" i="1"/>
  <c r="T29" i="1"/>
  <c r="T41" i="1"/>
  <c r="T13" i="1"/>
  <c r="T14" i="1"/>
  <c r="T51" i="1"/>
  <c r="T21" i="1"/>
  <c r="T28" i="1"/>
  <c r="T42" i="1"/>
  <c r="T9" i="1"/>
  <c r="T33" i="1"/>
  <c r="T39" i="1"/>
  <c r="T12" i="1"/>
  <c r="T37" i="1"/>
  <c r="T47" i="1"/>
  <c r="E321" i="3"/>
  <c r="V23" i="1" l="1"/>
  <c r="W23" i="1"/>
  <c r="U23" i="1"/>
  <c r="U11" i="1"/>
  <c r="W11" i="1"/>
  <c r="V11" i="1"/>
  <c r="W5" i="1"/>
  <c r="V5" i="1"/>
  <c r="U5" i="1"/>
  <c r="W33" i="1"/>
  <c r="V33" i="1"/>
  <c r="U33" i="1"/>
  <c r="W46" i="1"/>
  <c r="V46" i="1"/>
  <c r="U46" i="1"/>
  <c r="W7" i="1"/>
  <c r="V7" i="1"/>
  <c r="U7" i="1"/>
  <c r="W26" i="1"/>
  <c r="V26" i="1"/>
  <c r="U26" i="1"/>
  <c r="V28" i="1"/>
  <c r="U28" i="1"/>
  <c r="W28" i="1"/>
  <c r="V22" i="1"/>
  <c r="U22" i="1"/>
  <c r="W22" i="1"/>
  <c r="V16" i="1"/>
  <c r="U16" i="1"/>
  <c r="W16" i="1"/>
  <c r="W42" i="1"/>
  <c r="V42" i="1"/>
  <c r="U42" i="1"/>
  <c r="W36" i="1"/>
  <c r="V36" i="1"/>
  <c r="U36" i="1"/>
  <c r="U13" i="1"/>
  <c r="V13" i="1"/>
  <c r="W13" i="1"/>
  <c r="W25" i="1"/>
  <c r="V25" i="1"/>
  <c r="U25" i="1"/>
  <c r="W4" i="1"/>
  <c r="V4" i="1"/>
  <c r="U4" i="1"/>
  <c r="W9" i="1"/>
  <c r="V9" i="1"/>
  <c r="U9" i="1"/>
  <c r="W19" i="1"/>
  <c r="V19" i="1"/>
  <c r="U19" i="1"/>
  <c r="W47" i="1"/>
  <c r="V47" i="1"/>
  <c r="U47" i="1"/>
  <c r="V41" i="1"/>
  <c r="W41" i="1"/>
  <c r="U41" i="1"/>
  <c r="W18" i="1"/>
  <c r="V18" i="1"/>
  <c r="U18" i="1"/>
  <c r="U34" i="1"/>
  <c r="V34" i="1"/>
  <c r="W34" i="1"/>
  <c r="W17" i="1"/>
  <c r="U17" i="1"/>
  <c r="V17" i="1"/>
  <c r="W51" i="1"/>
  <c r="V51" i="1"/>
  <c r="U51" i="1"/>
  <c r="V37" i="1"/>
  <c r="W37" i="1"/>
  <c r="U37" i="1"/>
  <c r="V29" i="1"/>
  <c r="W29" i="1"/>
  <c r="U29" i="1"/>
  <c r="W32" i="1"/>
  <c r="V32" i="1"/>
  <c r="U32" i="1"/>
  <c r="U48" i="1"/>
  <c r="W48" i="1"/>
  <c r="V48" i="1"/>
  <c r="W21" i="1"/>
  <c r="V21" i="1"/>
  <c r="U21" i="1"/>
  <c r="U12" i="1"/>
  <c r="W12" i="1"/>
  <c r="V12" i="1"/>
  <c r="W27" i="1"/>
  <c r="V27" i="1"/>
  <c r="U27" i="1"/>
  <c r="W50" i="1"/>
  <c r="V50" i="1"/>
  <c r="U50" i="1"/>
  <c r="W15" i="1"/>
  <c r="V15" i="1"/>
  <c r="U15" i="1"/>
  <c r="W14" i="1"/>
  <c r="V14" i="1"/>
  <c r="U14" i="1"/>
  <c r="U39" i="1"/>
  <c r="W39" i="1"/>
  <c r="V39" i="1"/>
  <c r="W6" i="1"/>
  <c r="V6" i="1"/>
  <c r="U6" i="1"/>
  <c r="W45" i="1"/>
  <c r="V45" i="1"/>
  <c r="U45" i="1"/>
  <c r="C28" i="8"/>
  <c r="E272" i="3"/>
  <c r="E232" i="3" l="1"/>
  <c r="E123" i="3" l="1"/>
  <c r="I1" i="4" l="1"/>
  <c r="E34" i="4" l="1"/>
  <c r="E35" i="4"/>
  <c r="E32" i="4"/>
  <c r="E33" i="4"/>
  <c r="E30" i="4"/>
  <c r="E31" i="4"/>
  <c r="E28" i="4"/>
  <c r="E29" i="4"/>
  <c r="E26" i="4"/>
  <c r="E27" i="4"/>
  <c r="E22" i="4"/>
  <c r="E25" i="4"/>
  <c r="E23" i="4"/>
  <c r="E21" i="4"/>
  <c r="E20" i="4"/>
  <c r="E24" i="4"/>
  <c r="E17" i="4"/>
  <c r="E19" i="4"/>
  <c r="E16" i="4"/>
  <c r="E18" i="4"/>
  <c r="E14" i="4"/>
  <c r="E15" i="4"/>
  <c r="E12" i="4"/>
  <c r="E13" i="4"/>
  <c r="E10" i="4"/>
  <c r="E11" i="4"/>
  <c r="E8" i="4"/>
  <c r="E9" i="4"/>
  <c r="E5" i="4"/>
  <c r="E7" i="4"/>
  <c r="E6" i="4"/>
  <c r="E3" i="4"/>
  <c r="E4" i="4"/>
  <c r="E91" i="3" l="1"/>
  <c r="E260" i="3" l="1"/>
  <c r="I1" i="1" l="1"/>
  <c r="E50" i="1" l="1"/>
  <c r="E29" i="1"/>
  <c r="E18" i="1"/>
  <c r="E22" i="1"/>
  <c r="E14" i="1"/>
  <c r="E51" i="1"/>
  <c r="E24" i="1"/>
  <c r="E6" i="1"/>
  <c r="E16" i="1"/>
  <c r="E30" i="1"/>
  <c r="E8" i="1"/>
  <c r="E4" i="1"/>
  <c r="E19" i="1"/>
  <c r="E10" i="1"/>
  <c r="E23" i="1"/>
  <c r="E36" i="1"/>
  <c r="E28" i="1"/>
  <c r="E5" i="1"/>
  <c r="E34" i="1"/>
  <c r="E11" i="1"/>
  <c r="E7" i="1"/>
  <c r="E27" i="1"/>
  <c r="E15" i="1"/>
  <c r="E47" i="1"/>
  <c r="E52" i="1"/>
  <c r="E38" i="1"/>
  <c r="E13" i="1"/>
  <c r="E9" i="1"/>
  <c r="E32" i="1"/>
  <c r="E42" i="1"/>
  <c r="E43" i="1"/>
  <c r="E20" i="1"/>
  <c r="E25" i="1"/>
  <c r="E45" i="1"/>
  <c r="E40" i="1"/>
  <c r="E35" i="1"/>
  <c r="E44" i="1"/>
  <c r="E26" i="1"/>
  <c r="E21" i="1"/>
  <c r="E41" i="1"/>
  <c r="E49" i="1"/>
  <c r="E31" i="1"/>
  <c r="E33" i="1"/>
  <c r="E46" i="1"/>
  <c r="E48" i="1"/>
  <c r="E37" i="1"/>
  <c r="E17" i="1"/>
  <c r="E39" i="1"/>
  <c r="E12" i="1"/>
  <c r="K63" i="4"/>
  <c r="L63" i="4" s="1"/>
  <c r="K20" i="4"/>
  <c r="L20" i="4" s="1"/>
  <c r="K21" i="4"/>
  <c r="L21" i="4" s="1"/>
  <c r="K22" i="4"/>
  <c r="L22" i="4" s="1"/>
  <c r="K23" i="4"/>
  <c r="L23" i="4" s="1"/>
  <c r="K24" i="4"/>
  <c r="L24" i="4" s="1"/>
  <c r="K25" i="4"/>
  <c r="L25" i="4" s="1"/>
  <c r="K26" i="4"/>
  <c r="L26" i="4" s="1"/>
  <c r="K27" i="4"/>
  <c r="L27" i="4" s="1"/>
  <c r="K28" i="4"/>
  <c r="L28" i="4" s="1"/>
  <c r="K29" i="4"/>
  <c r="L29" i="4" s="1"/>
  <c r="K30" i="4"/>
  <c r="L30" i="4" s="1"/>
  <c r="K31" i="4"/>
  <c r="L31" i="4" s="1"/>
  <c r="K32" i="4"/>
  <c r="L32" i="4" s="1"/>
  <c r="K33" i="4"/>
  <c r="L33" i="4" s="1"/>
  <c r="K34" i="4"/>
  <c r="L34" i="4" s="1"/>
  <c r="K35" i="4"/>
  <c r="L35" i="4" s="1"/>
  <c r="K36" i="4"/>
  <c r="L36" i="4" s="1"/>
  <c r="K37" i="4"/>
  <c r="L37" i="4" s="1"/>
  <c r="K38" i="4"/>
  <c r="L38" i="4" s="1"/>
  <c r="K39" i="4"/>
  <c r="L39" i="4" s="1"/>
  <c r="K40" i="4"/>
  <c r="L40" i="4" s="1"/>
  <c r="K41" i="4"/>
  <c r="L41" i="4" s="1"/>
  <c r="K42" i="4"/>
  <c r="L42" i="4" s="1"/>
  <c r="K43" i="4"/>
  <c r="L43" i="4" s="1"/>
  <c r="K44" i="4"/>
  <c r="L44" i="4" s="1"/>
  <c r="K45" i="4"/>
  <c r="L45" i="4" s="1"/>
  <c r="K46" i="4"/>
  <c r="L46" i="4" s="1"/>
  <c r="K47" i="4"/>
  <c r="L47" i="4" s="1"/>
  <c r="K48" i="4"/>
  <c r="L48" i="4" s="1"/>
  <c r="K49" i="4"/>
  <c r="L49" i="4" s="1"/>
  <c r="K50" i="4"/>
  <c r="L50" i="4" s="1"/>
  <c r="K51" i="4"/>
  <c r="L51" i="4" s="1"/>
  <c r="K52" i="4"/>
  <c r="L52" i="4" s="1"/>
  <c r="K53" i="4"/>
  <c r="L53" i="4" s="1"/>
  <c r="K54" i="4"/>
  <c r="L54" i="4" s="1"/>
  <c r="K55" i="4"/>
  <c r="L55" i="4" s="1"/>
  <c r="K56" i="4"/>
  <c r="L56" i="4" s="1"/>
  <c r="K57" i="4"/>
  <c r="L57" i="4" s="1"/>
  <c r="K58" i="4"/>
  <c r="L58" i="4" s="1"/>
  <c r="K59" i="4"/>
  <c r="L59" i="4" s="1"/>
  <c r="K60" i="4"/>
  <c r="L60" i="4" s="1"/>
  <c r="K61" i="4"/>
  <c r="L61" i="4" s="1"/>
  <c r="K62" i="4"/>
  <c r="L62" i="4" s="1"/>
  <c r="K4" i="4"/>
  <c r="L4" i="4" s="1"/>
  <c r="K5" i="4"/>
  <c r="L5" i="4" s="1"/>
  <c r="K6" i="4"/>
  <c r="L6" i="4" s="1"/>
  <c r="K7" i="4"/>
  <c r="L7" i="4" s="1"/>
  <c r="K8" i="4"/>
  <c r="L8" i="4" s="1"/>
  <c r="K9" i="4"/>
  <c r="L9" i="4" s="1"/>
  <c r="K10" i="4"/>
  <c r="L10" i="4" s="1"/>
  <c r="K11" i="4"/>
  <c r="L11" i="4" s="1"/>
  <c r="K12" i="4"/>
  <c r="L12" i="4" s="1"/>
  <c r="K13" i="4"/>
  <c r="L13" i="4" s="1"/>
  <c r="K14" i="4"/>
  <c r="L14" i="4" s="1"/>
  <c r="K15" i="4"/>
  <c r="L15" i="4" s="1"/>
  <c r="K16" i="4"/>
  <c r="L16" i="4" s="1"/>
  <c r="K17" i="4"/>
  <c r="L17" i="4" s="1"/>
  <c r="K18" i="4"/>
  <c r="L18" i="4" s="1"/>
  <c r="K19" i="4"/>
  <c r="L19" i="4" s="1"/>
  <c r="K3" i="4"/>
  <c r="C65" i="4"/>
  <c r="K65" i="4" l="1"/>
  <c r="L3" i="4"/>
  <c r="L65" i="4" s="1"/>
  <c r="O79" i="5" l="1"/>
  <c r="B92" i="5" s="1"/>
  <c r="N79" i="5"/>
  <c r="B91" i="5" s="1"/>
  <c r="C91" i="5" s="1"/>
  <c r="L4" i="5"/>
  <c r="E89" i="5"/>
  <c r="F89" i="5" s="1"/>
  <c r="B90" i="5"/>
  <c r="C90" i="5" s="1"/>
  <c r="B89" i="5"/>
  <c r="C89" i="5" s="1"/>
  <c r="K54" i="5"/>
  <c r="L54" i="5"/>
  <c r="K55" i="5"/>
  <c r="L55" i="5"/>
  <c r="K56" i="5"/>
  <c r="L56" i="5"/>
  <c r="K57" i="5"/>
  <c r="L57" i="5"/>
  <c r="K58" i="5"/>
  <c r="L58" i="5"/>
  <c r="K59" i="5"/>
  <c r="L59" i="5"/>
  <c r="K60" i="5"/>
  <c r="L60" i="5"/>
  <c r="K61" i="5"/>
  <c r="L61" i="5"/>
  <c r="K62" i="5"/>
  <c r="L62" i="5"/>
  <c r="K63" i="5"/>
  <c r="L63" i="5"/>
  <c r="K64" i="5"/>
  <c r="L64" i="5"/>
  <c r="K65" i="5"/>
  <c r="L65" i="5"/>
  <c r="K66" i="5"/>
  <c r="L66" i="5"/>
  <c r="K67" i="5"/>
  <c r="L67" i="5"/>
  <c r="K68" i="5"/>
  <c r="L68" i="5"/>
  <c r="K69" i="5"/>
  <c r="L69" i="5"/>
  <c r="K70" i="5"/>
  <c r="L70" i="5"/>
  <c r="K71" i="5"/>
  <c r="L71" i="5"/>
  <c r="K72" i="5"/>
  <c r="L72" i="5"/>
  <c r="K73" i="5"/>
  <c r="L73" i="5"/>
  <c r="K74" i="5"/>
  <c r="L74" i="5"/>
  <c r="K75" i="5"/>
  <c r="L75" i="5"/>
  <c r="K76" i="5"/>
  <c r="L76" i="5"/>
  <c r="K77" i="5"/>
  <c r="L77" i="5"/>
  <c r="K78" i="5"/>
  <c r="L78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C92" i="5" l="1"/>
  <c r="E360" i="3"/>
  <c r="E212" i="3" l="1"/>
  <c r="E15" i="3" l="1"/>
  <c r="P65" i="4" l="1"/>
  <c r="O65" i="4"/>
  <c r="N65" i="4"/>
  <c r="M65" i="4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7" i="5"/>
  <c r="L8" i="5"/>
  <c r="L10" i="5"/>
  <c r="L12" i="5"/>
  <c r="L13" i="5"/>
  <c r="L14" i="5"/>
  <c r="L18" i="5"/>
  <c r="C66" i="4"/>
  <c r="L17" i="5" l="1"/>
  <c r="L16" i="5"/>
  <c r="L15" i="5"/>
  <c r="E90" i="5"/>
  <c r="F90" i="5" s="1"/>
  <c r="L11" i="5"/>
  <c r="L9" i="5"/>
  <c r="L6" i="5"/>
  <c r="L5" i="5"/>
  <c r="L79" i="5" l="1"/>
  <c r="E143" i="3"/>
  <c r="E234" i="3"/>
  <c r="E235" i="3"/>
  <c r="T44" i="1"/>
  <c r="E257" i="3"/>
  <c r="E77" i="3"/>
  <c r="C358" i="3"/>
  <c r="J83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4" i="5"/>
  <c r="K4" i="5"/>
  <c r="V44" i="1" l="1"/>
  <c r="U44" i="1"/>
  <c r="W44" i="1"/>
  <c r="B93" i="5"/>
  <c r="B95" i="5"/>
  <c r="C95" i="5" s="1"/>
  <c r="B94" i="5"/>
  <c r="C94" i="5" s="1"/>
  <c r="K5" i="8" l="1"/>
  <c r="K9" i="8"/>
  <c r="L9" i="8" s="1"/>
  <c r="K8" i="8"/>
  <c r="L8" i="8" s="1"/>
  <c r="K7" i="8"/>
  <c r="L7" i="8" s="1"/>
  <c r="K6" i="8"/>
  <c r="L6" i="8" s="1"/>
  <c r="C93" i="5"/>
  <c r="B96" i="5"/>
  <c r="E378" i="3"/>
  <c r="E376" i="3"/>
  <c r="E375" i="3"/>
  <c r="E374" i="3"/>
  <c r="E373" i="3"/>
  <c r="E372" i="3"/>
  <c r="E371" i="3"/>
  <c r="E370" i="3"/>
  <c r="E369" i="3"/>
  <c r="E368" i="3"/>
  <c r="E366" i="3"/>
  <c r="E365" i="3"/>
  <c r="E364" i="3"/>
  <c r="E363" i="3"/>
  <c r="E362" i="3"/>
  <c r="E361" i="3"/>
  <c r="E359" i="3"/>
  <c r="E357" i="3"/>
  <c r="E354" i="3"/>
  <c r="E355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8" i="3"/>
  <c r="E337" i="3"/>
  <c r="E336" i="3"/>
  <c r="E335" i="3"/>
  <c r="E334" i="3"/>
  <c r="E333" i="3"/>
  <c r="E331" i="3"/>
  <c r="E330" i="3"/>
  <c r="E329" i="3"/>
  <c r="E328" i="3"/>
  <c r="E327" i="3"/>
  <c r="E326" i="3"/>
  <c r="E325" i="3"/>
  <c r="E324" i="3"/>
  <c r="E323" i="3"/>
  <c r="E322" i="3"/>
  <c r="E320" i="3"/>
  <c r="E319" i="3"/>
  <c r="E318" i="3"/>
  <c r="E317" i="3"/>
  <c r="E316" i="3"/>
  <c r="E315" i="3"/>
  <c r="E313" i="3"/>
  <c r="E314" i="3"/>
  <c r="E312" i="3"/>
  <c r="E311" i="3"/>
  <c r="E310" i="3"/>
  <c r="E309" i="3"/>
  <c r="E308" i="3"/>
  <c r="E307" i="3"/>
  <c r="E306" i="3"/>
  <c r="E305" i="3"/>
  <c r="E303" i="3"/>
  <c r="E302" i="3"/>
  <c r="E301" i="3"/>
  <c r="E300" i="3"/>
  <c r="E298" i="3"/>
  <c r="E295" i="3"/>
  <c r="E297" i="3"/>
  <c r="E296" i="3"/>
  <c r="E294" i="3"/>
  <c r="E293" i="3"/>
  <c r="E292" i="3"/>
  <c r="E291" i="3"/>
  <c r="E289" i="3"/>
  <c r="E288" i="3"/>
  <c r="E287" i="3"/>
  <c r="E286" i="3"/>
  <c r="E285" i="3"/>
  <c r="E284" i="3"/>
  <c r="E283" i="3"/>
  <c r="E282" i="3"/>
  <c r="E281" i="3"/>
  <c r="E280" i="3"/>
  <c r="E278" i="3"/>
  <c r="E276" i="3"/>
  <c r="E277" i="3"/>
  <c r="E275" i="3"/>
  <c r="E274" i="3"/>
  <c r="E273" i="3"/>
  <c r="E271" i="3"/>
  <c r="E270" i="3"/>
  <c r="E268" i="3"/>
  <c r="E267" i="3"/>
  <c r="E266" i="3"/>
  <c r="E265" i="3"/>
  <c r="E264" i="3"/>
  <c r="E263" i="3"/>
  <c r="E262" i="3"/>
  <c r="E261" i="3"/>
  <c r="E259" i="3"/>
  <c r="E258" i="3"/>
  <c r="E256" i="3"/>
  <c r="E255" i="3"/>
  <c r="E254" i="3"/>
  <c r="E253" i="3"/>
  <c r="E252" i="3"/>
  <c r="E251" i="3"/>
  <c r="E250" i="3"/>
  <c r="E249" i="3"/>
  <c r="E248" i="3"/>
  <c r="E246" i="3"/>
  <c r="E245" i="3"/>
  <c r="E244" i="3"/>
  <c r="E243" i="3"/>
  <c r="E242" i="3"/>
  <c r="E241" i="3"/>
  <c r="E240" i="3"/>
  <c r="E238" i="3"/>
  <c r="E237" i="3"/>
  <c r="E236" i="3"/>
  <c r="E233" i="3"/>
  <c r="E231" i="3"/>
  <c r="E230" i="3"/>
  <c r="E229" i="3"/>
  <c r="E226" i="3"/>
  <c r="E225" i="3"/>
  <c r="E228" i="3"/>
  <c r="E227" i="3"/>
  <c r="E224" i="3"/>
  <c r="E222" i="3"/>
  <c r="E221" i="3"/>
  <c r="E220" i="3"/>
  <c r="E218" i="3"/>
  <c r="E217" i="3"/>
  <c r="E216" i="3"/>
  <c r="E215" i="3"/>
  <c r="E214" i="3"/>
  <c r="E213" i="3"/>
  <c r="E211" i="3"/>
  <c r="E209" i="3"/>
  <c r="E207" i="3"/>
  <c r="E206" i="3"/>
  <c r="E205" i="3"/>
  <c r="E204" i="3"/>
  <c r="E203" i="3"/>
  <c r="E202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6" i="3"/>
  <c r="E155" i="3"/>
  <c r="E154" i="3"/>
  <c r="E153" i="3"/>
  <c r="E152" i="3"/>
  <c r="E151" i="3"/>
  <c r="E150" i="3"/>
  <c r="E149" i="3"/>
  <c r="E147" i="3"/>
  <c r="E146" i="3"/>
  <c r="E145" i="3"/>
  <c r="E144" i="3"/>
  <c r="E142" i="3"/>
  <c r="E141" i="3"/>
  <c r="E140" i="3"/>
  <c r="E138" i="3"/>
  <c r="E139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4" i="3"/>
  <c r="E122" i="3"/>
  <c r="E121" i="3"/>
  <c r="E120" i="3"/>
  <c r="E119" i="3"/>
  <c r="E118" i="3"/>
  <c r="E117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5" i="3"/>
  <c r="E94" i="3"/>
  <c r="E93" i="3"/>
  <c r="E92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0" i="3"/>
  <c r="E59" i="3"/>
  <c r="E58" i="3"/>
  <c r="E57" i="3"/>
  <c r="E56" i="3"/>
  <c r="E55" i="3"/>
  <c r="E54" i="3"/>
  <c r="E52" i="3"/>
  <c r="E53" i="3"/>
  <c r="E51" i="3"/>
  <c r="E49" i="3"/>
  <c r="E50" i="3"/>
  <c r="E48" i="3"/>
  <c r="E47" i="3"/>
  <c r="E46" i="3"/>
  <c r="E45" i="3"/>
  <c r="E44" i="3"/>
  <c r="E43" i="3"/>
  <c r="E42" i="3"/>
  <c r="E41" i="3"/>
  <c r="E40" i="3"/>
  <c r="E39" i="3"/>
  <c r="E38" i="3"/>
  <c r="E36" i="3"/>
  <c r="E37" i="3"/>
  <c r="E35" i="3"/>
  <c r="E34" i="3"/>
  <c r="E33" i="3"/>
  <c r="E31" i="3"/>
  <c r="E32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6" i="3"/>
  <c r="E14" i="3"/>
  <c r="E12" i="3"/>
  <c r="E13" i="3"/>
  <c r="E11" i="3"/>
  <c r="E10" i="3"/>
  <c r="E8" i="3"/>
  <c r="E7" i="3"/>
  <c r="E6" i="3"/>
  <c r="E5" i="3"/>
  <c r="E4" i="3"/>
  <c r="E3" i="3"/>
  <c r="E2" i="3"/>
  <c r="K10" i="8" l="1"/>
  <c r="L5" i="8"/>
  <c r="H84" i="5"/>
  <c r="H85" i="5" s="1"/>
  <c r="E84" i="5" l="1"/>
  <c r="E85" i="5" s="1"/>
  <c r="C84" i="5"/>
  <c r="C85" i="5" s="1"/>
  <c r="F84" i="5"/>
  <c r="F85" i="5" s="1"/>
  <c r="D84" i="5"/>
  <c r="D85" i="5" s="1"/>
  <c r="I84" i="5"/>
  <c r="I85" i="5" s="1"/>
  <c r="B84" i="5"/>
  <c r="G84" i="5"/>
  <c r="G85" i="5" s="1"/>
  <c r="J84" i="5" l="1"/>
  <c r="B85" i="5"/>
  <c r="J85" i="5" s="1"/>
</calcChain>
</file>

<file path=xl/sharedStrings.xml><?xml version="1.0" encoding="utf-8"?>
<sst xmlns="http://schemas.openxmlformats.org/spreadsheetml/2006/main" count="2955" uniqueCount="1708">
  <si>
    <t>Teilnehmer Förderzentrum</t>
  </si>
  <si>
    <t>Nr.</t>
  </si>
  <si>
    <t xml:space="preserve">Nachname </t>
  </si>
  <si>
    <t>Vorname</t>
  </si>
  <si>
    <t>m/w</t>
  </si>
  <si>
    <t>Alter</t>
  </si>
  <si>
    <t>VZ/TZ</t>
  </si>
  <si>
    <t>Antritt</t>
  </si>
  <si>
    <t>Ende</t>
  </si>
  <si>
    <t>EP</t>
  </si>
  <si>
    <t>Abschl</t>
  </si>
  <si>
    <t>Nachname FM</t>
  </si>
  <si>
    <t>Displayname</t>
  </si>
  <si>
    <t>Telefon</t>
  </si>
  <si>
    <t>E-Mail</t>
  </si>
  <si>
    <t>Team</t>
  </si>
  <si>
    <t>Vorname FM</t>
  </si>
  <si>
    <t>Nachname</t>
  </si>
  <si>
    <t>Nummer neu</t>
  </si>
  <si>
    <t>Abid</t>
  </si>
  <si>
    <t>Tatjana</t>
  </si>
  <si>
    <t>Abid Tatjana</t>
  </si>
  <si>
    <t>4920862134-171</t>
  </si>
  <si>
    <t>ka</t>
  </si>
  <si>
    <t>Abidi</t>
  </si>
  <si>
    <t>Sandra</t>
  </si>
  <si>
    <t>Abidi Sandra</t>
  </si>
  <si>
    <t>4920862134-430</t>
  </si>
  <si>
    <t>Andresen</t>
  </si>
  <si>
    <t>Kerstin</t>
  </si>
  <si>
    <t>Andresen Kerstin</t>
  </si>
  <si>
    <t>4920862134-107</t>
  </si>
  <si>
    <t>Andreß</t>
  </si>
  <si>
    <t>Alice</t>
  </si>
  <si>
    <t>Andreß Alice</t>
  </si>
  <si>
    <t>4920862134-529</t>
  </si>
  <si>
    <t>Annaloro</t>
  </si>
  <si>
    <t>Ulrike</t>
  </si>
  <si>
    <t>Annaloro Ulrike</t>
  </si>
  <si>
    <t>4920862134-227</t>
  </si>
  <si>
    <t>Anstoots</t>
  </si>
  <si>
    <t>Walter</t>
  </si>
  <si>
    <t>Anstoots Walter</t>
  </si>
  <si>
    <t>4920862134-455</t>
  </si>
  <si>
    <t>Antheck</t>
  </si>
  <si>
    <t>Jan</t>
  </si>
  <si>
    <t>Antheck Jan</t>
  </si>
  <si>
    <t>4920862134-159</t>
  </si>
  <si>
    <t>Baak</t>
  </si>
  <si>
    <t>Nicole</t>
  </si>
  <si>
    <t>Baak Nicole</t>
  </si>
  <si>
    <t>4920862134-229</t>
  </si>
  <si>
    <t>Bäcker</t>
  </si>
  <si>
    <t>Michaela</t>
  </si>
  <si>
    <t>Bäcker Michaela</t>
  </si>
  <si>
    <t>4920862134-313</t>
  </si>
  <si>
    <t>Bader</t>
  </si>
  <si>
    <t>Sebastian</t>
  </si>
  <si>
    <t>Bader Sebastian</t>
  </si>
  <si>
    <t>4920862134-143</t>
  </si>
  <si>
    <t>Jennifer</t>
  </si>
  <si>
    <t>Bader Jennifer</t>
  </si>
  <si>
    <t>4920862134-283</t>
  </si>
  <si>
    <t>Banaski</t>
  </si>
  <si>
    <t>Cordula</t>
  </si>
  <si>
    <t>Banaski Cordula</t>
  </si>
  <si>
    <t>4920862134-180</t>
  </si>
  <si>
    <t>Barth</t>
  </si>
  <si>
    <t>Christina</t>
  </si>
  <si>
    <t>Barth Christina</t>
  </si>
  <si>
    <t>4920862134-108</t>
  </si>
  <si>
    <t>Baues</t>
  </si>
  <si>
    <t>Liane</t>
  </si>
  <si>
    <t>Baues Liane</t>
  </si>
  <si>
    <t>4920862134-239</t>
  </si>
  <si>
    <t>Baumeister</t>
  </si>
  <si>
    <t>Richard</t>
  </si>
  <si>
    <t>Baumeister Richard</t>
  </si>
  <si>
    <t>4920862134-167</t>
  </si>
  <si>
    <t>Baumgard</t>
  </si>
  <si>
    <t>Karoline</t>
  </si>
  <si>
    <t>Baumgard Karoline</t>
  </si>
  <si>
    <t>4920862134-101</t>
  </si>
  <si>
    <t>Bax</t>
  </si>
  <si>
    <t>Michael</t>
  </si>
  <si>
    <t>Bax Michael</t>
  </si>
  <si>
    <t>4920862134-359</t>
  </si>
  <si>
    <t>Becker</t>
  </si>
  <si>
    <t>Dagmar</t>
  </si>
  <si>
    <t>Becker Dagmar</t>
  </si>
  <si>
    <t>4920862134-335</t>
  </si>
  <si>
    <t>Bediako</t>
  </si>
  <si>
    <t>Carola</t>
  </si>
  <si>
    <t>Bediako Carola</t>
  </si>
  <si>
    <t>4920862134-288</t>
  </si>
  <si>
    <t>Belaiter-Becker</t>
  </si>
  <si>
    <t>Seloua</t>
  </si>
  <si>
    <t>Belaiter-Becker Selo</t>
  </si>
  <si>
    <t>4920862134-406</t>
  </si>
  <si>
    <t>Berger</t>
  </si>
  <si>
    <t>Klaus</t>
  </si>
  <si>
    <t>Berger Klaus</t>
  </si>
  <si>
    <t>4920862134-537</t>
  </si>
  <si>
    <t>Stefanie</t>
  </si>
  <si>
    <t>Berger Stefanie</t>
  </si>
  <si>
    <t>4920862134-523</t>
  </si>
  <si>
    <t>Bergstein</t>
  </si>
  <si>
    <t>Werner</t>
  </si>
  <si>
    <t>Bergstein Werner</t>
  </si>
  <si>
    <t>4920862134-282</t>
  </si>
  <si>
    <t>Beyer</t>
  </si>
  <si>
    <t>Tom</t>
  </si>
  <si>
    <t>Beyer Tom</t>
  </si>
  <si>
    <t>4920862134-252</t>
  </si>
  <si>
    <t>Bialek</t>
  </si>
  <si>
    <t>Sarah</t>
  </si>
  <si>
    <t>Bialek Sarah</t>
  </si>
  <si>
    <t>4920862134-407</t>
  </si>
  <si>
    <t>Bicici</t>
  </si>
  <si>
    <t>Selma</t>
  </si>
  <si>
    <t>Bicici Selma</t>
  </si>
  <si>
    <t>4920862134-518</t>
  </si>
  <si>
    <t>Biermann</t>
  </si>
  <si>
    <t>Manuela</t>
  </si>
  <si>
    <t>Biermann Manuela</t>
  </si>
  <si>
    <t>4920862134-201</t>
  </si>
  <si>
    <t>Christof</t>
  </si>
  <si>
    <t>Biermann Christof</t>
  </si>
  <si>
    <t>4920862134-323</t>
  </si>
  <si>
    <t>Bieschke</t>
  </si>
  <si>
    <t>Bieschke Sandra</t>
  </si>
  <si>
    <t>4920862134-106</t>
  </si>
  <si>
    <t>Bilgen</t>
  </si>
  <si>
    <t>Nurden</t>
  </si>
  <si>
    <t>Bilgen Nurden</t>
  </si>
  <si>
    <t>49208 62134-165</t>
  </si>
  <si>
    <t>Birker-Drucks</t>
  </si>
  <si>
    <t>Marion</t>
  </si>
  <si>
    <t>Birker-Drucks Marion</t>
  </si>
  <si>
    <t>4920862134-415</t>
  </si>
  <si>
    <t>Bleckmann</t>
  </si>
  <si>
    <t>Tanja</t>
  </si>
  <si>
    <t>Bleckmann Tanja</t>
  </si>
  <si>
    <t>4920862134-534</t>
  </si>
  <si>
    <t>Holger</t>
  </si>
  <si>
    <t>Bleckmann Holger</t>
  </si>
  <si>
    <t>4920862134-140</t>
  </si>
  <si>
    <t>Bloß</t>
  </si>
  <si>
    <t>Wienke</t>
  </si>
  <si>
    <t>Bloß Wienke</t>
  </si>
  <si>
    <t>4920862134-497</t>
  </si>
  <si>
    <t>Böder</t>
  </si>
  <si>
    <t>Thomas</t>
  </si>
  <si>
    <t>Böder Thomas</t>
  </si>
  <si>
    <t>4920862134-471</t>
  </si>
  <si>
    <t>Bongard</t>
  </si>
  <si>
    <t>Bongard Sandra</t>
  </si>
  <si>
    <t>4920862134-333</t>
  </si>
  <si>
    <t>Borchardt</t>
  </si>
  <si>
    <t>Ulrich</t>
  </si>
  <si>
    <t>Borchardt Ulrich</t>
  </si>
  <si>
    <t>4920862134-156</t>
  </si>
  <si>
    <t>Borchers</t>
  </si>
  <si>
    <t>Katharina</t>
  </si>
  <si>
    <t>Borchers Katharina</t>
  </si>
  <si>
    <t>4920862134-501</t>
  </si>
  <si>
    <t>Boukdir</t>
  </si>
  <si>
    <t>Jamilia</t>
  </si>
  <si>
    <t>Boukdir Jamilia</t>
  </si>
  <si>
    <t>4920862134-482</t>
  </si>
  <si>
    <t>Bräuer</t>
  </si>
  <si>
    <t>Björn</t>
  </si>
  <si>
    <t>Bräuer Björn</t>
  </si>
  <si>
    <t>4920862134-204</t>
  </si>
  <si>
    <t>Brenken</t>
  </si>
  <si>
    <t>Christian</t>
  </si>
  <si>
    <t>Brenken Christian</t>
  </si>
  <si>
    <t>49208 62134-182</t>
  </si>
  <si>
    <t>Brinkmann</t>
  </si>
  <si>
    <t>Axel</t>
  </si>
  <si>
    <t>Brinkmann Axel</t>
  </si>
  <si>
    <t>4920862134-258</t>
  </si>
  <si>
    <t>Brune</t>
  </si>
  <si>
    <t>Susanne</t>
  </si>
  <si>
    <t>Brune Susanne</t>
  </si>
  <si>
    <t>4920862134-823</t>
  </si>
  <si>
    <t>Bruns</t>
  </si>
  <si>
    <t>Natalie</t>
  </si>
  <si>
    <t>Bruns Natalie</t>
  </si>
  <si>
    <t>4920862134-212</t>
  </si>
  <si>
    <t>Buchner</t>
  </si>
  <si>
    <t>Buchner Natalie</t>
  </si>
  <si>
    <t>4920862134-292</t>
  </si>
  <si>
    <t>Marina</t>
  </si>
  <si>
    <t>Buchner Marina</t>
  </si>
  <si>
    <t>4920862134-183</t>
  </si>
  <si>
    <t>Bullerkotte</t>
  </si>
  <si>
    <t>Angelika</t>
  </si>
  <si>
    <t>Bullerkotte Angelika</t>
  </si>
  <si>
    <t>4920862134-316</t>
  </si>
  <si>
    <t>Bulut</t>
  </si>
  <si>
    <t>Gültekin</t>
  </si>
  <si>
    <t>Bulut Gültekin</t>
  </si>
  <si>
    <t>4920862134-438</t>
  </si>
  <si>
    <t>Bünyamin</t>
  </si>
  <si>
    <t>Bulut Bünyamin</t>
  </si>
  <si>
    <t>4920862134-414</t>
  </si>
  <si>
    <t>Burda</t>
  </si>
  <si>
    <t>Rebekka</t>
  </si>
  <si>
    <t>Burda Rebekka</t>
  </si>
  <si>
    <t>4920862134-289</t>
  </si>
  <si>
    <t>Bußkamp</t>
  </si>
  <si>
    <t>Ute</t>
  </si>
  <si>
    <t>Bußkamp Ute</t>
  </si>
  <si>
    <t>4920862134-361</t>
  </si>
  <si>
    <t>Carkci</t>
  </si>
  <si>
    <t>Bayram</t>
  </si>
  <si>
    <t>Carkci Bayram</t>
  </si>
  <si>
    <t>4920862134-170</t>
  </si>
  <si>
    <t>Ceylan</t>
  </si>
  <si>
    <t>Neslihan</t>
  </si>
  <si>
    <t>Ceylan Neslihan</t>
  </si>
  <si>
    <t>4920862134-512</t>
  </si>
  <si>
    <t>Charlier</t>
  </si>
  <si>
    <t>Miriam</t>
  </si>
  <si>
    <t>Charlier Miriam</t>
  </si>
  <si>
    <t>4920862134-118</t>
  </si>
  <si>
    <t>Chluba-Lüdicke</t>
  </si>
  <si>
    <t>Brigitte</t>
  </si>
  <si>
    <t>Chluba-Lüdicke Brig</t>
  </si>
  <si>
    <t>4920862134-135</t>
  </si>
  <si>
    <t>Damen</t>
  </si>
  <si>
    <t>Anke</t>
  </si>
  <si>
    <t>Damen Anke</t>
  </si>
  <si>
    <t>4920862134-440</t>
  </si>
  <si>
    <t>Danielewski</t>
  </si>
  <si>
    <t>Jörg</t>
  </si>
  <si>
    <t>Danielewski Jörg</t>
  </si>
  <si>
    <t>4920862134-429</t>
  </si>
  <si>
    <t>Daniels</t>
  </si>
  <si>
    <t>Edeltraud</t>
  </si>
  <si>
    <t>Daniels Edeltraud</t>
  </si>
  <si>
    <t>4920862134-196</t>
  </si>
  <si>
    <t>Dericks</t>
  </si>
  <si>
    <t>Dericks Stefanie</t>
  </si>
  <si>
    <t>4920862134-116</t>
  </si>
  <si>
    <t>Dietz</t>
  </si>
  <si>
    <t>Dietz Susanne</t>
  </si>
  <si>
    <t>4920862134-236</t>
  </si>
  <si>
    <t>Dilly</t>
  </si>
  <si>
    <t>Marco</t>
  </si>
  <si>
    <t>Dilly Marco</t>
  </si>
  <si>
    <t>4920862134-509</t>
  </si>
  <si>
    <t>Döhler</t>
  </si>
  <si>
    <t>Günter</t>
  </si>
  <si>
    <t>Döhler Günter</t>
  </si>
  <si>
    <t>49208 62134-467</t>
  </si>
  <si>
    <t>Dorow</t>
  </si>
  <si>
    <t>Dorow Sebastian</t>
  </si>
  <si>
    <t>4920862134-266</t>
  </si>
  <si>
    <t>581</t>
  </si>
  <si>
    <t>Dörr</t>
  </si>
  <si>
    <t>Melanie</t>
  </si>
  <si>
    <t>Dörr Melanie</t>
  </si>
  <si>
    <t>4920862134-531</t>
  </si>
  <si>
    <t>Drüke</t>
  </si>
  <si>
    <t>Theresa</t>
  </si>
  <si>
    <t>Drüke Theresa</t>
  </si>
  <si>
    <t>4920862134-405</t>
  </si>
  <si>
    <t>Duda</t>
  </si>
  <si>
    <t>Claudia</t>
  </si>
  <si>
    <t>Duda Claudia</t>
  </si>
  <si>
    <t>4920862134-444</t>
  </si>
  <si>
    <t>Düna</t>
  </si>
  <si>
    <t>Düna Stefanie</t>
  </si>
  <si>
    <t>4920862134-216</t>
  </si>
  <si>
    <t>Dymel</t>
  </si>
  <si>
    <t>Neele</t>
  </si>
  <si>
    <t>Dymel Neele</t>
  </si>
  <si>
    <t>49208 62134-173</t>
  </si>
  <si>
    <t>Efe</t>
  </si>
  <si>
    <t>Madita Alif</t>
  </si>
  <si>
    <t>Efe Madita Alif</t>
  </si>
  <si>
    <t>4920862134-402</t>
  </si>
  <si>
    <t>Eichelberg</t>
  </si>
  <si>
    <t>Annika</t>
  </si>
  <si>
    <t>Eichelberg Annika</t>
  </si>
  <si>
    <t>4920862134-401</t>
  </si>
  <si>
    <t>Eifert</t>
  </si>
  <si>
    <t>Anna</t>
  </si>
  <si>
    <t>Eifert Anna</t>
  </si>
  <si>
    <t>4920862134-476</t>
  </si>
  <si>
    <t>Ekiz</t>
  </si>
  <si>
    <t>Yeliz</t>
  </si>
  <si>
    <t>Ekiz Yeliz</t>
  </si>
  <si>
    <t>4920862134-526</t>
  </si>
  <si>
    <t>Engels</t>
  </si>
  <si>
    <t>Engels Marina</t>
  </si>
  <si>
    <t>4920862134-255</t>
  </si>
  <si>
    <t>Sven</t>
  </si>
  <si>
    <t>Engels Sven</t>
  </si>
  <si>
    <t>4920862134-146</t>
  </si>
  <si>
    <t>Carina</t>
  </si>
  <si>
    <t>4920862134-209</t>
  </si>
  <si>
    <t>Evers</t>
  </si>
  <si>
    <t>Monika</t>
  </si>
  <si>
    <t>Evers Monika</t>
  </si>
  <si>
    <t>4920862134-232</t>
  </si>
  <si>
    <t>Fenslau</t>
  </si>
  <si>
    <t>Reinhard</t>
  </si>
  <si>
    <t>Fenslau Reinhard</t>
  </si>
  <si>
    <t>4920862134-178</t>
  </si>
  <si>
    <t>Fiedler</t>
  </si>
  <si>
    <t>Fiedler Claudia</t>
  </si>
  <si>
    <t>4920862134-228</t>
  </si>
  <si>
    <t>Filipiak</t>
  </si>
  <si>
    <t>Anette</t>
  </si>
  <si>
    <t>Filipiak Anette</t>
  </si>
  <si>
    <t>4920862134-189</t>
  </si>
  <si>
    <t>Fischer</t>
  </si>
  <si>
    <t>Fischer Susanne</t>
  </si>
  <si>
    <t>4920862134-175</t>
  </si>
  <si>
    <t>Frank</t>
  </si>
  <si>
    <t>Sonja</t>
  </si>
  <si>
    <t>Frank Sonja</t>
  </si>
  <si>
    <t>4920862134-240</t>
  </si>
  <si>
    <t>Frenzel</t>
  </si>
  <si>
    <t>Frenzel Ulrike</t>
  </si>
  <si>
    <t>4920862134-188</t>
  </si>
  <si>
    <t>Friede</t>
  </si>
  <si>
    <t>Annette</t>
  </si>
  <si>
    <t>Friede Annette</t>
  </si>
  <si>
    <t>49208 62134-516</t>
  </si>
  <si>
    <t>Fröhling-Roden</t>
  </si>
  <si>
    <t>Petra</t>
  </si>
  <si>
    <t>Fröhling-Roden Petr</t>
  </si>
  <si>
    <t>4920862134-418</t>
  </si>
  <si>
    <t>Funke</t>
  </si>
  <si>
    <t>Tabea</t>
  </si>
  <si>
    <t>Funke Tabea</t>
  </si>
  <si>
    <t>4920862134-461</t>
  </si>
  <si>
    <t>Funke-Koenen</t>
  </si>
  <si>
    <t>Tobias</t>
  </si>
  <si>
    <t>Funke-Koenen Tobias</t>
  </si>
  <si>
    <t>4920862134-409</t>
  </si>
  <si>
    <t>Galonska</t>
  </si>
  <si>
    <t>Galonska Tanja</t>
  </si>
  <si>
    <t>4920862134-195</t>
  </si>
  <si>
    <t>Gelbrich</t>
  </si>
  <si>
    <t>Gelbrich Katharina</t>
  </si>
  <si>
    <t>4920862134-294</t>
  </si>
  <si>
    <t>Gerritzen</t>
  </si>
  <si>
    <t>Stefan</t>
  </si>
  <si>
    <t>Gerritzen Stefan</t>
  </si>
  <si>
    <t>4920862134-185</t>
  </si>
  <si>
    <t>Giaouropoulos</t>
  </si>
  <si>
    <t>Angeliki</t>
  </si>
  <si>
    <t>Giaouropoulos Angeli</t>
  </si>
  <si>
    <t>4920862134-268</t>
  </si>
  <si>
    <t>Giesecke</t>
  </si>
  <si>
    <t>Gabriele</t>
  </si>
  <si>
    <t>Giesecke Gabriele</t>
  </si>
  <si>
    <t>4920862134-449</t>
  </si>
  <si>
    <t>Gietmann</t>
  </si>
  <si>
    <t>Gietmann Monika</t>
  </si>
  <si>
    <t>4920862134-448</t>
  </si>
  <si>
    <t>Gillhaus</t>
  </si>
  <si>
    <t>Daniela</t>
  </si>
  <si>
    <t>Gillhaus Daniela</t>
  </si>
  <si>
    <t>4920862134-145</t>
  </si>
  <si>
    <t>Glensk</t>
  </si>
  <si>
    <t>Glensk Holger</t>
  </si>
  <si>
    <t>4920862134-504</t>
  </si>
  <si>
    <t>Goga</t>
  </si>
  <si>
    <t>Birgitta</t>
  </si>
  <si>
    <t>Goga Birgitta</t>
  </si>
  <si>
    <t>4920862134-169</t>
  </si>
  <si>
    <t>Goga Ulrich</t>
  </si>
  <si>
    <t>4920862134-522</t>
  </si>
  <si>
    <t>Görtz</t>
  </si>
  <si>
    <t>Sabine</t>
  </si>
  <si>
    <t>Görtz Sabine</t>
  </si>
  <si>
    <t>4920862134-479</t>
  </si>
  <si>
    <t>Grafelmann</t>
  </si>
  <si>
    <t>Simon</t>
  </si>
  <si>
    <t>Grafelmann Simon</t>
  </si>
  <si>
    <t>4920862134-218</t>
  </si>
  <si>
    <t>Greger</t>
  </si>
  <si>
    <t>Greger Ulrich</t>
  </si>
  <si>
    <t>4920862134-364</t>
  </si>
  <si>
    <t>Greven</t>
  </si>
  <si>
    <t>Greven Stefanie</t>
  </si>
  <si>
    <t>4920862134-129</t>
  </si>
  <si>
    <t>Grothe</t>
  </si>
  <si>
    <t>Martina</t>
  </si>
  <si>
    <t>Grothe Martina</t>
  </si>
  <si>
    <t>49208 62134-466</t>
  </si>
  <si>
    <t>Hagenbruck</t>
  </si>
  <si>
    <t>Andrea</t>
  </si>
  <si>
    <t>Hagenbruck Andrea</t>
  </si>
  <si>
    <t>4920862134-475</t>
  </si>
  <si>
    <t>Hamacher</t>
  </si>
  <si>
    <t>Harald</t>
  </si>
  <si>
    <t>Hamacher Harald</t>
  </si>
  <si>
    <t>4920862134-247</t>
  </si>
  <si>
    <t>Hanke</t>
  </si>
  <si>
    <t>Hanke Thomas</t>
  </si>
  <si>
    <t>4920862134-251</t>
  </si>
  <si>
    <t>Hanstein</t>
  </si>
  <si>
    <t>Linda</t>
  </si>
  <si>
    <t>Hanstein Linda</t>
  </si>
  <si>
    <t>4920862134-205</t>
  </si>
  <si>
    <t>Heck</t>
  </si>
  <si>
    <t>Jacqueline</t>
  </si>
  <si>
    <t>Heck Jacqueline</t>
  </si>
  <si>
    <t>4920862134-137</t>
  </si>
  <si>
    <t>Hecker</t>
  </si>
  <si>
    <t>Dietmar</t>
  </si>
  <si>
    <t>Hecker Dietmar</t>
  </si>
  <si>
    <t>4920862134-297</t>
  </si>
  <si>
    <t>Heimeshoff</t>
  </si>
  <si>
    <t>Kai</t>
  </si>
  <si>
    <t>Heimeshoff Kai</t>
  </si>
  <si>
    <t>4920862134-436</t>
  </si>
  <si>
    <t>Heinrich</t>
  </si>
  <si>
    <t>Anja</t>
  </si>
  <si>
    <t>Heinrich Anja</t>
  </si>
  <si>
    <t>4920862134-499</t>
  </si>
  <si>
    <t>Heinz</t>
  </si>
  <si>
    <t>Heinz Stefan</t>
  </si>
  <si>
    <t>4920862134-483</t>
  </si>
  <si>
    <t>Henczel</t>
  </si>
  <si>
    <t>Ines</t>
  </si>
  <si>
    <t>Henczel Ines</t>
  </si>
  <si>
    <t>4920862134-187</t>
  </si>
  <si>
    <t>Hermes</t>
  </si>
  <si>
    <t>Hermes Stefanie</t>
  </si>
  <si>
    <t>4920862134-503</t>
  </si>
  <si>
    <t>Herrmann</t>
  </si>
  <si>
    <t>Herrmann Michael</t>
  </si>
  <si>
    <t>4920862134-162</t>
  </si>
  <si>
    <t>Heusner</t>
  </si>
  <si>
    <t>Heusner Christian</t>
  </si>
  <si>
    <t>49208 62134-152</t>
  </si>
  <si>
    <t>Hießerich</t>
  </si>
  <si>
    <t>Jochen</t>
  </si>
  <si>
    <t>Hießerich Jochen</t>
  </si>
  <si>
    <t>49208 62134-220</t>
  </si>
  <si>
    <t>jochen.hiesserich@jobcenter-ge.de</t>
  </si>
  <si>
    <t>Hilgers</t>
  </si>
  <si>
    <t>Nina</t>
  </si>
  <si>
    <t>Hilgers Nina</t>
  </si>
  <si>
    <t>4920862134-450</t>
  </si>
  <si>
    <t>Hilker</t>
  </si>
  <si>
    <t>Hilker Frank</t>
  </si>
  <si>
    <t>4920862134-148</t>
  </si>
  <si>
    <t>Hochscheid</t>
  </si>
  <si>
    <t>Hochscheid Frank</t>
  </si>
  <si>
    <t>4920862134-428</t>
  </si>
  <si>
    <t>Hoffhaus</t>
  </si>
  <si>
    <t>Hoffhaus Katharina</t>
  </si>
  <si>
    <t>4920862134-213</t>
  </si>
  <si>
    <t>Hoffmann</t>
  </si>
  <si>
    <t>Nadine</t>
  </si>
  <si>
    <t>Hoffmann Nadine</t>
  </si>
  <si>
    <t>4920862134-473</t>
  </si>
  <si>
    <t>Höhn</t>
  </si>
  <si>
    <t>Wolfgang</t>
  </si>
  <si>
    <t>Höhn Wolfgang</t>
  </si>
  <si>
    <t>4920862134-279</t>
  </si>
  <si>
    <t>Holtmann</t>
  </si>
  <si>
    <t>Holtmann Thomas</t>
  </si>
  <si>
    <t>4920862134-495</t>
  </si>
  <si>
    <t>Honold</t>
  </si>
  <si>
    <t>Honold Daniela</t>
  </si>
  <si>
    <t>4920862134-249</t>
  </si>
  <si>
    <t>Horvath</t>
  </si>
  <si>
    <t>Elke</t>
  </si>
  <si>
    <t>Horvath Elke</t>
  </si>
  <si>
    <t>49208 62134-186</t>
  </si>
  <si>
    <t>Hosenfeld</t>
  </si>
  <si>
    <t>Meike</t>
  </si>
  <si>
    <t>Hosenfeld Meike</t>
  </si>
  <si>
    <t>4920862134-117</t>
  </si>
  <si>
    <t>Hufenbach</t>
  </si>
  <si>
    <t>Hufenbach Andrea</t>
  </si>
  <si>
    <t>4920862134-211</t>
  </si>
  <si>
    <t>Hufer</t>
  </si>
  <si>
    <t>Maren</t>
  </si>
  <si>
    <t>Hufer Maren</t>
  </si>
  <si>
    <t>4920862134-267</t>
  </si>
  <si>
    <t>Jäger</t>
  </si>
  <si>
    <t>Patrick</t>
  </si>
  <si>
    <t>Jäger Patrick</t>
  </si>
  <si>
    <t>4920862134-521</t>
  </si>
  <si>
    <t>Christin</t>
  </si>
  <si>
    <t>Jäger Christin</t>
  </si>
  <si>
    <t>4920862134-166</t>
  </si>
  <si>
    <t>Jahnke</t>
  </si>
  <si>
    <t>Jahnke Christian</t>
  </si>
  <si>
    <t>4920862134-261</t>
  </si>
  <si>
    <t>Janßen</t>
  </si>
  <si>
    <t>Rene</t>
  </si>
  <si>
    <t>Janßen Rene</t>
  </si>
  <si>
    <t>4920862134-474</t>
  </si>
  <si>
    <t>Jäschke</t>
  </si>
  <si>
    <t>Jäschke Michaela</t>
  </si>
  <si>
    <t>4920862134-299</t>
  </si>
  <si>
    <t>Joost</t>
  </si>
  <si>
    <t>Heike</t>
  </si>
  <si>
    <t>Joost Heike</t>
  </si>
  <si>
    <t>4920862134-153</t>
  </si>
  <si>
    <t>Jung</t>
  </si>
  <si>
    <t>Jung Claudia</t>
  </si>
  <si>
    <t>4920862134-238</t>
  </si>
  <si>
    <t>Kabuth-Schiwy</t>
  </si>
  <si>
    <t>Kabuth-Schiwy Andrea</t>
  </si>
  <si>
    <t>4920862134-510</t>
  </si>
  <si>
    <t>Kalinowski</t>
  </si>
  <si>
    <t>Kalinowski Klaus</t>
  </si>
  <si>
    <t>4920862134-246</t>
  </si>
  <si>
    <t>Kämper</t>
  </si>
  <si>
    <t>Kämper Heike</t>
  </si>
  <si>
    <t>49208 62134-221</t>
  </si>
  <si>
    <t>heike.kaemper@jobcenter-ge.de</t>
  </si>
  <si>
    <t>Kandziora</t>
  </si>
  <si>
    <t>Karl</t>
  </si>
  <si>
    <t>Kandziora Karl</t>
  </si>
  <si>
    <t>4920862134-164</t>
  </si>
  <si>
    <t>Kanski</t>
  </si>
  <si>
    <t>Ramona</t>
  </si>
  <si>
    <t>Kanski Ramona</t>
  </si>
  <si>
    <t>4920862134-134</t>
  </si>
  <si>
    <t>Kaplan</t>
  </si>
  <si>
    <t>Evelin</t>
  </si>
  <si>
    <t>Kaplan Evelin</t>
  </si>
  <si>
    <t>4920862134-139</t>
  </si>
  <si>
    <t>Käuler</t>
  </si>
  <si>
    <t>Wilfried</t>
  </si>
  <si>
    <t>Käuler Wilfried</t>
  </si>
  <si>
    <t>49208 62134-176</t>
  </si>
  <si>
    <t>Keil</t>
  </si>
  <si>
    <t>Lynn</t>
  </si>
  <si>
    <t>Keil Lynn</t>
  </si>
  <si>
    <t>4920862134-262</t>
  </si>
  <si>
    <t>Kellner</t>
  </si>
  <si>
    <t>Kellner Marco</t>
  </si>
  <si>
    <t>4920862134-274</t>
  </si>
  <si>
    <t>Keusgen</t>
  </si>
  <si>
    <t>Keusgen Thomas</t>
  </si>
  <si>
    <t>4920862134-150</t>
  </si>
  <si>
    <t>Kewe</t>
  </si>
  <si>
    <t>Andreas</t>
  </si>
  <si>
    <t>Kewe Andreas</t>
  </si>
  <si>
    <t>4920862134-275</t>
  </si>
  <si>
    <t>Kießwetter</t>
  </si>
  <si>
    <t>Kießwetter Monika</t>
  </si>
  <si>
    <t>4920862134-226</t>
  </si>
  <si>
    <t>Klarzynski</t>
  </si>
  <si>
    <t>Martin</t>
  </si>
  <si>
    <t>Klarzynski Martin</t>
  </si>
  <si>
    <t>4920862134-132</t>
  </si>
  <si>
    <t>Klein</t>
  </si>
  <si>
    <t>Klein Nicole</t>
  </si>
  <si>
    <t>4920862134-126</t>
  </si>
  <si>
    <t>Kleinholz</t>
  </si>
  <si>
    <t>Oliver</t>
  </si>
  <si>
    <t>Kleinholz Oliver</t>
  </si>
  <si>
    <t>4920862134-295</t>
  </si>
  <si>
    <t>Kleinsteinberg</t>
  </si>
  <si>
    <t>Kleinsteinberg Ulric</t>
  </si>
  <si>
    <t>4920862134-260</t>
  </si>
  <si>
    <t>Kliese</t>
  </si>
  <si>
    <t>Eveline</t>
  </si>
  <si>
    <t>Kliese Eveline</t>
  </si>
  <si>
    <t>4920862134-505</t>
  </si>
  <si>
    <t>Kluck</t>
  </si>
  <si>
    <t>Kluck Sabine</t>
  </si>
  <si>
    <t>4920862134-494</t>
  </si>
  <si>
    <t>Klytta</t>
  </si>
  <si>
    <t>Martha</t>
  </si>
  <si>
    <t>Klytta Martha</t>
  </si>
  <si>
    <t>4920862134-470</t>
  </si>
  <si>
    <t>Knapstein</t>
  </si>
  <si>
    <t>Knapstein Frank</t>
  </si>
  <si>
    <t>4920862134-462</t>
  </si>
  <si>
    <t>Knippers</t>
  </si>
  <si>
    <t>Patrizia</t>
  </si>
  <si>
    <t>Knippers Patrizia</t>
  </si>
  <si>
    <t>4920862134-104</t>
  </si>
  <si>
    <t>Knoop</t>
  </si>
  <si>
    <t>Knoop Kerstin</t>
  </si>
  <si>
    <t>4920862134-524</t>
  </si>
  <si>
    <t>Koch</t>
  </si>
  <si>
    <t>Koch Christian</t>
  </si>
  <si>
    <t>4920862134-426</t>
  </si>
  <si>
    <t>Koch Marina</t>
  </si>
  <si>
    <t>4920862134-489</t>
  </si>
  <si>
    <t>Kock</t>
  </si>
  <si>
    <t>Iris</t>
  </si>
  <si>
    <t>Kock Iris</t>
  </si>
  <si>
    <t>4920862134-459</t>
  </si>
  <si>
    <t>Kohn</t>
  </si>
  <si>
    <t>Pia</t>
  </si>
  <si>
    <t>Kohn Pia</t>
  </si>
  <si>
    <t>4920862134-263</t>
  </si>
  <si>
    <t>Koine</t>
  </si>
  <si>
    <t>Stephan</t>
  </si>
  <si>
    <t>Koine Stephan</t>
  </si>
  <si>
    <t>4920862134-115</t>
  </si>
  <si>
    <t>Köllmann</t>
  </si>
  <si>
    <t>Lara</t>
  </si>
  <si>
    <t>Köllmann Lara</t>
  </si>
  <si>
    <t>4920862134-284</t>
  </si>
  <si>
    <t>Kostrzewa</t>
  </si>
  <si>
    <t>Hedwig</t>
  </si>
  <si>
    <t>Kostrzewa Hedwig</t>
  </si>
  <si>
    <t>4920862134-437</t>
  </si>
  <si>
    <t>Kotcanek</t>
  </si>
  <si>
    <t>Kotcanek Petra</t>
  </si>
  <si>
    <t>4920862134-194</t>
  </si>
  <si>
    <t>Köttig</t>
  </si>
  <si>
    <t>Andre</t>
  </si>
  <si>
    <t>Köttig Andre</t>
  </si>
  <si>
    <t>4920862134-484</t>
  </si>
  <si>
    <t>Kozik</t>
  </si>
  <si>
    <t>Markus</t>
  </si>
  <si>
    <t>Kozik Markus</t>
  </si>
  <si>
    <t>4920862134-202</t>
  </si>
  <si>
    <t>Krabbe</t>
  </si>
  <si>
    <t>Krabbe Lara</t>
  </si>
  <si>
    <t>4920862134-203</t>
  </si>
  <si>
    <t>Krajinski</t>
  </si>
  <si>
    <t>Christa</t>
  </si>
  <si>
    <t>Krajinski Christa</t>
  </si>
  <si>
    <t>4920862134-256</t>
  </si>
  <si>
    <t>Krebs</t>
  </si>
  <si>
    <t>Krebs Sarah</t>
  </si>
  <si>
    <t>4920862134-281</t>
  </si>
  <si>
    <t>Kreft</t>
  </si>
  <si>
    <t>Kreft Andrea</t>
  </si>
  <si>
    <t>4920862134-120</t>
  </si>
  <si>
    <t>Kriegel</t>
  </si>
  <si>
    <t>Kriegel Marco</t>
  </si>
  <si>
    <t>4920862134-243</t>
  </si>
  <si>
    <t>Krüger</t>
  </si>
  <si>
    <t>Krüger Melanie</t>
  </si>
  <si>
    <t>4920862134-443</t>
  </si>
  <si>
    <t>Kucharski</t>
  </si>
  <si>
    <t>Franz-Josef</t>
  </si>
  <si>
    <t>Kucharski Franz-Jose</t>
  </si>
  <si>
    <t>4920862134-399</t>
  </si>
  <si>
    <t>Kühn</t>
  </si>
  <si>
    <t>Margarete</t>
  </si>
  <si>
    <t>Kühn Margarete</t>
  </si>
  <si>
    <t>4920862134-198</t>
  </si>
  <si>
    <t>Külschbach</t>
  </si>
  <si>
    <t>Nathalie</t>
  </si>
  <si>
    <t>Külschbach Nathalie</t>
  </si>
  <si>
    <t>4920862134-453</t>
  </si>
  <si>
    <t>Kumru</t>
  </si>
  <si>
    <t>Yasemin</t>
  </si>
  <si>
    <t>Kumru Yasemin</t>
  </si>
  <si>
    <t>4920862134-486</t>
  </si>
  <si>
    <t>Küplüce</t>
  </si>
  <si>
    <t>Aylin</t>
  </si>
  <si>
    <t>Küplüce Aylin</t>
  </si>
  <si>
    <t>4920862134-254</t>
  </si>
  <si>
    <t>Kurka</t>
  </si>
  <si>
    <t>Simone</t>
  </si>
  <si>
    <t>Kurka Simone</t>
  </si>
  <si>
    <t>4920862134-235</t>
  </si>
  <si>
    <t>Kurniczak</t>
  </si>
  <si>
    <t>David</t>
  </si>
  <si>
    <t>Kurniczak David</t>
  </si>
  <si>
    <t>4920862134-136</t>
  </si>
  <si>
    <t>Kurzweg</t>
  </si>
  <si>
    <t>Gerd</t>
  </si>
  <si>
    <t>Kurzweg Gerd</t>
  </si>
  <si>
    <t>4920862134-493</t>
  </si>
  <si>
    <t>Küsters</t>
  </si>
  <si>
    <t>Jessica</t>
  </si>
  <si>
    <t>Küsters Jessica</t>
  </si>
  <si>
    <t>49208 62134-496</t>
  </si>
  <si>
    <t>Kutlu</t>
  </si>
  <si>
    <t>Ahmet</t>
  </si>
  <si>
    <t>Kutlu Ahmet</t>
  </si>
  <si>
    <t>4920862134-158</t>
  </si>
  <si>
    <t>Lackmann</t>
  </si>
  <si>
    <t>Julia</t>
  </si>
  <si>
    <t>Lackmann Julia</t>
  </si>
  <si>
    <t>4920862134-447</t>
  </si>
  <si>
    <t>Landwehr</t>
  </si>
  <si>
    <t>Landwehr Angelika</t>
  </si>
  <si>
    <t>4920862134-257</t>
  </si>
  <si>
    <t>Langenfurth</t>
  </si>
  <si>
    <t>Silke</t>
  </si>
  <si>
    <t>Langenfurth Silke</t>
  </si>
  <si>
    <t>4920862134-492</t>
  </si>
  <si>
    <t>Langer</t>
  </si>
  <si>
    <t>Langer Claudia</t>
  </si>
  <si>
    <t>4920862134-119</t>
  </si>
  <si>
    <t>Langer Nadine</t>
  </si>
  <si>
    <t>4920862134-413</t>
  </si>
  <si>
    <t>Lehmann</t>
  </si>
  <si>
    <t>Dirk</t>
  </si>
  <si>
    <t>Lehmann Dirk</t>
  </si>
  <si>
    <t>4920862134-421</t>
  </si>
  <si>
    <t>Lehnig</t>
  </si>
  <si>
    <t>Lehnig Anke</t>
  </si>
  <si>
    <t>49208 62134-465</t>
  </si>
  <si>
    <t>Lienkamp</t>
  </si>
  <si>
    <t>Jeanette</t>
  </si>
  <si>
    <t>Lienkamp Jeanette</t>
  </si>
  <si>
    <t>4920862134-271</t>
  </si>
  <si>
    <t>Lindner</t>
  </si>
  <si>
    <t>Lindner Jörg</t>
  </si>
  <si>
    <t>4920862134-217</t>
  </si>
  <si>
    <t>Linke</t>
  </si>
  <si>
    <t>Birgit</t>
  </si>
  <si>
    <t>Linke Birgit</t>
  </si>
  <si>
    <t>4920862134-408</t>
  </si>
  <si>
    <t>Löchte</t>
  </si>
  <si>
    <t>Irina</t>
  </si>
  <si>
    <t>Löchte Irina</t>
  </si>
  <si>
    <t>4920862134-127</t>
  </si>
  <si>
    <t>Lorenz</t>
  </si>
  <si>
    <t>Lorenz Kerstin</t>
  </si>
  <si>
    <t>4920862134-231</t>
  </si>
  <si>
    <t>kerstin.lorenz2@jobcenter-ge.de</t>
  </si>
  <si>
    <t>Lorse</t>
  </si>
  <si>
    <t>Lorse Andrea</t>
  </si>
  <si>
    <t>4920862134-105</t>
  </si>
  <si>
    <t>Lück</t>
  </si>
  <si>
    <t>Lück Petra</t>
  </si>
  <si>
    <t>49208 62134-225</t>
  </si>
  <si>
    <t>petra.lueck@jobcenter-ge.de</t>
  </si>
  <si>
    <t>Luft</t>
  </si>
  <si>
    <t>Eva</t>
  </si>
  <si>
    <t>Luft Eva</t>
  </si>
  <si>
    <t>4920862134-472</t>
  </si>
  <si>
    <t>Lümmen</t>
  </si>
  <si>
    <t>Lümmen Annika</t>
  </si>
  <si>
    <t>4920862134-536</t>
  </si>
  <si>
    <t>Lysko</t>
  </si>
  <si>
    <t>Lysko Thomas</t>
  </si>
  <si>
    <t>4920862134-230</t>
  </si>
  <si>
    <t>Martin Thomas</t>
  </si>
  <si>
    <t>4920862134-498</t>
  </si>
  <si>
    <t>McCluskey</t>
  </si>
  <si>
    <t>McCluskey Irina</t>
  </si>
  <si>
    <t>4920862134-422</t>
  </si>
  <si>
    <t>Meister</t>
  </si>
  <si>
    <t>Meister Julia</t>
  </si>
  <si>
    <t>4920862134-488</t>
  </si>
  <si>
    <t>Merten</t>
  </si>
  <si>
    <t>Merten Anke</t>
  </si>
  <si>
    <t>4920862134-296</t>
  </si>
  <si>
    <t>Meusener</t>
  </si>
  <si>
    <t>Niklas</t>
  </si>
  <si>
    <t>Meusener Niklas</t>
  </si>
  <si>
    <t>49208 62134-290</t>
  </si>
  <si>
    <t>Meya</t>
  </si>
  <si>
    <t>Meya Sandra</t>
  </si>
  <si>
    <t>4920862134-160</t>
  </si>
  <si>
    <t>Mielke</t>
  </si>
  <si>
    <t>Marcus</t>
  </si>
  <si>
    <t>Mielke Marcus</t>
  </si>
  <si>
    <t>4920862134-138</t>
  </si>
  <si>
    <t>Mölders</t>
  </si>
  <si>
    <t>Anna Elisabeth</t>
  </si>
  <si>
    <t>49208 62134-477</t>
  </si>
  <si>
    <t>Morlock</t>
  </si>
  <si>
    <t>Morlock Dirk</t>
  </si>
  <si>
    <t>4920862134-423</t>
  </si>
  <si>
    <t>Müller</t>
  </si>
  <si>
    <t>Rafael</t>
  </si>
  <si>
    <t>Müller Rafael</t>
  </si>
  <si>
    <t>4920862134-103</t>
  </si>
  <si>
    <t>Müller Sarah</t>
  </si>
  <si>
    <t>4920862134-109</t>
  </si>
  <si>
    <t>Müller Dirk</t>
  </si>
  <si>
    <t>4920862134-207</t>
  </si>
  <si>
    <t>Marie</t>
  </si>
  <si>
    <t>Müller Marie</t>
  </si>
  <si>
    <t>4920862134-530</t>
  </si>
  <si>
    <t>Müller-Lotz</t>
  </si>
  <si>
    <t>Müller-Lotz Andrea</t>
  </si>
  <si>
    <t>4920862134-197</t>
  </si>
  <si>
    <t>Mura</t>
  </si>
  <si>
    <t>Ingrid</t>
  </si>
  <si>
    <t>Mura Ingrid</t>
  </si>
  <si>
    <t>4920862134-222</t>
  </si>
  <si>
    <t>Murselovic</t>
  </si>
  <si>
    <t>Amira</t>
  </si>
  <si>
    <t>Murselovic Amira</t>
  </si>
  <si>
    <t>4920862134-433</t>
  </si>
  <si>
    <t>Nattler</t>
  </si>
  <si>
    <t>Kathrin</t>
  </si>
  <si>
    <t>Nattler Kathrin</t>
  </si>
  <si>
    <t>4920862134-273</t>
  </si>
  <si>
    <t>Neisius</t>
  </si>
  <si>
    <t>Neisius Michael</t>
  </si>
  <si>
    <t>4920862134-223</t>
  </si>
  <si>
    <t>Neuhof</t>
  </si>
  <si>
    <t>Neuhof Martina</t>
  </si>
  <si>
    <t>4920862134-420</t>
  </si>
  <si>
    <t>Niehüser</t>
  </si>
  <si>
    <t>Regina</t>
  </si>
  <si>
    <t>Niehüser Regina</t>
  </si>
  <si>
    <t>4920862134-445</t>
  </si>
  <si>
    <t>Niermann</t>
  </si>
  <si>
    <t>Niermann Frank</t>
  </si>
  <si>
    <t>4920862134-468</t>
  </si>
  <si>
    <t>Nikolai</t>
  </si>
  <si>
    <t>Nikolai Patrick</t>
  </si>
  <si>
    <t>4920862134-525</t>
  </si>
  <si>
    <t>Nimz</t>
  </si>
  <si>
    <t>Nimz Stefanie</t>
  </si>
  <si>
    <t>4920862134-141</t>
  </si>
  <si>
    <t>Noureddine</t>
  </si>
  <si>
    <t>Barbara</t>
  </si>
  <si>
    <t>Noureddine Barbara</t>
  </si>
  <si>
    <t>4920862134-480</t>
  </si>
  <si>
    <t>Oberem</t>
  </si>
  <si>
    <t>Ralf</t>
  </si>
  <si>
    <t>Oberem Ralf</t>
  </si>
  <si>
    <t>4920862134-502</t>
  </si>
  <si>
    <t>Oeste</t>
  </si>
  <si>
    <t>Oeste Linda</t>
  </si>
  <si>
    <t>4920862134-527</t>
  </si>
  <si>
    <t>Ollenik</t>
  </si>
  <si>
    <t>Sabrina</t>
  </si>
  <si>
    <t>Ollenik Sabrina</t>
  </si>
  <si>
    <t>4920862134-507</t>
  </si>
  <si>
    <t>Omansiek</t>
  </si>
  <si>
    <t>Olav</t>
  </si>
  <si>
    <t>Omansiek Olav</t>
  </si>
  <si>
    <t>Omidi</t>
  </si>
  <si>
    <t>Farzaneh</t>
  </si>
  <si>
    <t>Omidi Farzaneh</t>
  </si>
  <si>
    <t>4920862134-404</t>
  </si>
  <si>
    <t>Osono</t>
  </si>
  <si>
    <t>Rebecca</t>
  </si>
  <si>
    <t>Osono Rebecca</t>
  </si>
  <si>
    <t>4920862134-549</t>
  </si>
  <si>
    <t>rebecca.osono2@jobcenter-ge.de</t>
  </si>
  <si>
    <t>Pahnke-Vogel</t>
  </si>
  <si>
    <t>Christiane</t>
  </si>
  <si>
    <t>Pahnke-Vogel Christi</t>
  </si>
  <si>
    <t>4920862134-303</t>
  </si>
  <si>
    <t>Pantke</t>
  </si>
  <si>
    <t>Pantke Andrea</t>
  </si>
  <si>
    <t>4920862134-432</t>
  </si>
  <si>
    <t>Pappel</t>
  </si>
  <si>
    <t>Pappel Sandra</t>
  </si>
  <si>
    <t>4920862134-460</t>
  </si>
  <si>
    <t>Peis</t>
  </si>
  <si>
    <t>Munevera</t>
  </si>
  <si>
    <t>Peis Munevera</t>
  </si>
  <si>
    <t>4920862134-285</t>
  </si>
  <si>
    <t>Peper</t>
  </si>
  <si>
    <t>Peper Simone</t>
  </si>
  <si>
    <t>4920862134-305</t>
  </si>
  <si>
    <t>Petrusic</t>
  </si>
  <si>
    <t>Dean</t>
  </si>
  <si>
    <t>Petrusic Dean</t>
  </si>
  <si>
    <t>4920862134-278</t>
  </si>
  <si>
    <t>Petry</t>
  </si>
  <si>
    <t>Petry Annette</t>
  </si>
  <si>
    <t>4920862134-233</t>
  </si>
  <si>
    <t>Pfau</t>
  </si>
  <si>
    <t>Peter</t>
  </si>
  <si>
    <t>Pfau Peter</t>
  </si>
  <si>
    <t>4920862134-458</t>
  </si>
  <si>
    <t>Pfitzner</t>
  </si>
  <si>
    <t>Pfitzner Sandra</t>
  </si>
  <si>
    <t>4920862134-264</t>
  </si>
  <si>
    <t>Pohl</t>
  </si>
  <si>
    <t>Dana</t>
  </si>
  <si>
    <t>Pohl Dana</t>
  </si>
  <si>
    <t>4920862134-172</t>
  </si>
  <si>
    <t>Poschlad</t>
  </si>
  <si>
    <t>Manfred</t>
  </si>
  <si>
    <t>Poschlad Manfred</t>
  </si>
  <si>
    <t>4920862134-154</t>
  </si>
  <si>
    <t>Pranke</t>
  </si>
  <si>
    <t>Pranke Birgit</t>
  </si>
  <si>
    <t>4920862134-490</t>
  </si>
  <si>
    <t>Proho</t>
  </si>
  <si>
    <t>Admir</t>
  </si>
  <si>
    <t>Proho Admir</t>
  </si>
  <si>
    <t>4920862134-306</t>
  </si>
  <si>
    <t>Püttschneider</t>
  </si>
  <si>
    <t>Ursula</t>
  </si>
  <si>
    <t>Püttschneider Ursul</t>
  </si>
  <si>
    <t>4920862134-434</t>
  </si>
  <si>
    <t>Quickert</t>
  </si>
  <si>
    <t>Jonathan</t>
  </si>
  <si>
    <t>Quickert Jonathan</t>
  </si>
  <si>
    <t>4920862134-193</t>
  </si>
  <si>
    <t>Rappolt</t>
  </si>
  <si>
    <t>Kevin</t>
  </si>
  <si>
    <t>Rappolt Kevin</t>
  </si>
  <si>
    <t>4920862134-532</t>
  </si>
  <si>
    <t>Raudszus</t>
  </si>
  <si>
    <t>Hildegard</t>
  </si>
  <si>
    <t>Raudszus Hildegard</t>
  </si>
  <si>
    <t>4920862134-515</t>
  </si>
  <si>
    <t>Reuter</t>
  </si>
  <si>
    <t>Helga</t>
  </si>
  <si>
    <t>Reuter Helga</t>
  </si>
  <si>
    <t>4920862134-242</t>
  </si>
  <si>
    <t>Richard-Wojtkowiak</t>
  </si>
  <si>
    <t>Vera</t>
  </si>
  <si>
    <t>4920862134-224</t>
  </si>
  <si>
    <t>321</t>
  </si>
  <si>
    <t>Richter</t>
  </si>
  <si>
    <t>Roland</t>
  </si>
  <si>
    <t>Richter Roland</t>
  </si>
  <si>
    <t>4920862134-270</t>
  </si>
  <si>
    <t>Rickmann</t>
  </si>
  <si>
    <t>Yasmin</t>
  </si>
  <si>
    <t>Rickmann Yasmin</t>
  </si>
  <si>
    <t>4920862134-454</t>
  </si>
  <si>
    <t>Rieder</t>
  </si>
  <si>
    <t>Gabi</t>
  </si>
  <si>
    <t>Rieder Gabi</t>
  </si>
  <si>
    <t>4920862134-365</t>
  </si>
  <si>
    <t>Romahn</t>
  </si>
  <si>
    <t>Romahn Gabriele</t>
  </si>
  <si>
    <t>4920862134-144</t>
  </si>
  <si>
    <t>Rosenthal</t>
  </si>
  <si>
    <t>Johanna</t>
  </si>
  <si>
    <t>Rosenthal Johanna</t>
  </si>
  <si>
    <t>4920862134-446</t>
  </si>
  <si>
    <t>Rossi</t>
  </si>
  <si>
    <t>Rossi Heike</t>
  </si>
  <si>
    <t>4920862134-508</t>
  </si>
  <si>
    <t>Roth</t>
  </si>
  <si>
    <t>Joachim</t>
  </si>
  <si>
    <t>Roth Joachim</t>
  </si>
  <si>
    <t>4920862134-369</t>
  </si>
  <si>
    <t>Erik</t>
  </si>
  <si>
    <t>Roth Erik</t>
  </si>
  <si>
    <t>4920862134-487</t>
  </si>
  <si>
    <t>Rothweiler</t>
  </si>
  <si>
    <t>Rothweiler Dagmar</t>
  </si>
  <si>
    <t>4920862134-184</t>
  </si>
  <si>
    <t>Saalmann</t>
  </si>
  <si>
    <t>Saalmann Anja</t>
  </si>
  <si>
    <t>4920862134-514</t>
  </si>
  <si>
    <t>Sandalci</t>
  </si>
  <si>
    <t>Muharrem</t>
  </si>
  <si>
    <t>Sandalci Muharrem</t>
  </si>
  <si>
    <t>49208 62134-533</t>
  </si>
  <si>
    <t>Sanders</t>
  </si>
  <si>
    <t>Sanders Claudia</t>
  </si>
  <si>
    <t>4920862134-435</t>
  </si>
  <si>
    <t>Schäfer</t>
  </si>
  <si>
    <t>Schäfer Heike</t>
  </si>
  <si>
    <t>4920862134-425</t>
  </si>
  <si>
    <t>Schaper</t>
  </si>
  <si>
    <t>Schaper Anja</t>
  </si>
  <si>
    <t>4920862134-113</t>
  </si>
  <si>
    <t>Schareina</t>
  </si>
  <si>
    <t>Schareina Patrick</t>
  </si>
  <si>
    <t>4920862134-125</t>
  </si>
  <si>
    <t>Schikorra-Känder</t>
  </si>
  <si>
    <t>Schikorra-Känder Sa</t>
  </si>
  <si>
    <t>4920862134-114</t>
  </si>
  <si>
    <t>Schild</t>
  </si>
  <si>
    <t>Schild Thomas</t>
  </si>
  <si>
    <t>4920862134-199</t>
  </si>
  <si>
    <t>Schilling</t>
  </si>
  <si>
    <t>Dorothee</t>
  </si>
  <si>
    <t>Schilling Dorothee</t>
  </si>
  <si>
    <t>49208 62134-192</t>
  </si>
  <si>
    <t>323</t>
  </si>
  <si>
    <t>Schlenski</t>
  </si>
  <si>
    <t>Schlenski Stefan</t>
  </si>
  <si>
    <t>4920862134-234</t>
  </si>
  <si>
    <t>Schlicht</t>
  </si>
  <si>
    <t>Sina</t>
  </si>
  <si>
    <t>Schlicht Sina</t>
  </si>
  <si>
    <t>4920862134-519</t>
  </si>
  <si>
    <t>Schlicht Holger</t>
  </si>
  <si>
    <t>4920862134-147</t>
  </si>
  <si>
    <t>Schlünzen</t>
  </si>
  <si>
    <t>Vivian</t>
  </si>
  <si>
    <t>Schlünzen Vivian</t>
  </si>
  <si>
    <t>4920862134-123</t>
  </si>
  <si>
    <t>Schlüß</t>
  </si>
  <si>
    <t>Carsten</t>
  </si>
  <si>
    <t>Schlüß Carsten</t>
  </si>
  <si>
    <t>4920862134-411</t>
  </si>
  <si>
    <t>Schmid</t>
  </si>
  <si>
    <t>Laura</t>
  </si>
  <si>
    <t>Schmid Laura</t>
  </si>
  <si>
    <t>4920862134-215</t>
  </si>
  <si>
    <t>Schmitz</t>
  </si>
  <si>
    <t>Jutta</t>
  </si>
  <si>
    <t>Schmitz Jutta</t>
  </si>
  <si>
    <t>4920862134-237</t>
  </si>
  <si>
    <t>Michelle</t>
  </si>
  <si>
    <t>Schmitz Michelle</t>
  </si>
  <si>
    <t>4920862134-245</t>
  </si>
  <si>
    <t>Anika</t>
  </si>
  <si>
    <t>Schmitz Anika</t>
  </si>
  <si>
    <t>4920862134-463</t>
  </si>
  <si>
    <t>Schombrutzki</t>
  </si>
  <si>
    <t>Schombrutzki Iris</t>
  </si>
  <si>
    <t>49208 62134-161</t>
  </si>
  <si>
    <t>Schöwe</t>
  </si>
  <si>
    <t>Schöwe Andreas</t>
  </si>
  <si>
    <t>49208 62134-431</t>
  </si>
  <si>
    <t>andreas.schoewe@jobcenter-ge.de</t>
  </si>
  <si>
    <t>Schranz</t>
  </si>
  <si>
    <t>Alexandra</t>
  </si>
  <si>
    <t>Schranz Alexandra</t>
  </si>
  <si>
    <t>49208 62134-190</t>
  </si>
  <si>
    <t>Schroer</t>
  </si>
  <si>
    <t>Cristina</t>
  </si>
  <si>
    <t>Schroer Cristina</t>
  </si>
  <si>
    <t>4920862134-131</t>
  </si>
  <si>
    <t>Ilona</t>
  </si>
  <si>
    <t>Schroer Ilona</t>
  </si>
  <si>
    <t>4920862134-478</t>
  </si>
  <si>
    <t>Schulte</t>
  </si>
  <si>
    <t>Stephanie</t>
  </si>
  <si>
    <t>Schulte Stephanie</t>
  </si>
  <si>
    <t>4920862134-451</t>
  </si>
  <si>
    <t>Schumacher</t>
  </si>
  <si>
    <t>Schumacher Michael</t>
  </si>
  <si>
    <t>49208 62134-442</t>
  </si>
  <si>
    <t>Schuman</t>
  </si>
  <si>
    <t>Waltraud</t>
  </si>
  <si>
    <t>Schuman Waltraud</t>
  </si>
  <si>
    <t>4920862134-506</t>
  </si>
  <si>
    <t>Seyfert</t>
  </si>
  <si>
    <t>Seyfert Heike</t>
  </si>
  <si>
    <t>4920862134-439</t>
  </si>
  <si>
    <t>Siebert</t>
  </si>
  <si>
    <t>Siebert Nadine</t>
  </si>
  <si>
    <t>4920862134-265</t>
  </si>
  <si>
    <t>Siepmann</t>
  </si>
  <si>
    <t>Siepmann Manuela</t>
  </si>
  <si>
    <t>4920862134-513</t>
  </si>
  <si>
    <t>Simossek-Mund</t>
  </si>
  <si>
    <t>Simossek-Mund Jessic</t>
  </si>
  <si>
    <t>4920862134-298</t>
  </si>
  <si>
    <t>Skodda</t>
  </si>
  <si>
    <t>Skodda Sebastian</t>
  </si>
  <si>
    <t>4920862134-102</t>
  </si>
  <si>
    <t>Söller</t>
  </si>
  <si>
    <t>Söller Joachim</t>
  </si>
  <si>
    <t>4920862134-157</t>
  </si>
  <si>
    <t>Sollich</t>
  </si>
  <si>
    <t>Annabella</t>
  </si>
  <si>
    <t>Sollich Annabella</t>
  </si>
  <si>
    <t>4920862134-318</t>
  </si>
  <si>
    <t>Sommer</t>
  </si>
  <si>
    <t>René</t>
  </si>
  <si>
    <t>Sommer René</t>
  </si>
  <si>
    <t>4920862134-124</t>
  </si>
  <si>
    <t>Sommer Jennifer</t>
  </si>
  <si>
    <t>4920862134-241</t>
  </si>
  <si>
    <t>Sossin-Arbatow</t>
  </si>
  <si>
    <t>4920862134-528</t>
  </si>
  <si>
    <t>Spickermann</t>
  </si>
  <si>
    <t>Spickermann Sina</t>
  </si>
  <si>
    <t>4920862134-149</t>
  </si>
  <si>
    <t>4920862134-457</t>
  </si>
  <si>
    <t>Steinbach</t>
  </si>
  <si>
    <t>Steinbach Thomas</t>
  </si>
  <si>
    <t>4920862134-250</t>
  </si>
  <si>
    <t>Steinecke</t>
  </si>
  <si>
    <t>Steinecke Andre</t>
  </si>
  <si>
    <t>4920862134-191</t>
  </si>
  <si>
    <t>Steinke</t>
  </si>
  <si>
    <t>Mark</t>
  </si>
  <si>
    <t>Steinke Mark</t>
  </si>
  <si>
    <t>4920862134-403</t>
  </si>
  <si>
    <t>Stephan-Jankowski</t>
  </si>
  <si>
    <t>Stephan-Jankowski Re</t>
  </si>
  <si>
    <t>4920862134-276</t>
  </si>
  <si>
    <t>Strietholt</t>
  </si>
  <si>
    <t>Karin</t>
  </si>
  <si>
    <t>Strietholt Karin</t>
  </si>
  <si>
    <t>4920862134-363</t>
  </si>
  <si>
    <t>Szarnych</t>
  </si>
  <si>
    <t>Lisa</t>
  </si>
  <si>
    <t>Szarnych Lisa</t>
  </si>
  <si>
    <t>4920862134-419</t>
  </si>
  <si>
    <t>Szesny</t>
  </si>
  <si>
    <t>Szesny Jennifer</t>
  </si>
  <si>
    <t>4920862134-481</t>
  </si>
  <si>
    <t>Tacke</t>
  </si>
  <si>
    <t>Diana</t>
  </si>
  <si>
    <t>Tacke Diana</t>
  </si>
  <si>
    <t>4920862134-244</t>
  </si>
  <si>
    <t>Tewes</t>
  </si>
  <si>
    <t>Tewes Nicole</t>
  </si>
  <si>
    <t>4920862134-410</t>
  </si>
  <si>
    <t>Thoms</t>
  </si>
  <si>
    <t>Alina</t>
  </si>
  <si>
    <t>Thoms Alina</t>
  </si>
  <si>
    <t>4920862134-130</t>
  </si>
  <si>
    <t>Tiedmann</t>
  </si>
  <si>
    <t>Tiedmann Michael</t>
  </si>
  <si>
    <t>4920862134-214</t>
  </si>
  <si>
    <t>Tonak</t>
  </si>
  <si>
    <t>Tonak Stefan</t>
  </si>
  <si>
    <t>49208 62134-452</t>
  </si>
  <si>
    <t>Traeger</t>
  </si>
  <si>
    <t>Traeger Marina</t>
  </si>
  <si>
    <t>4920862134-412</t>
  </si>
  <si>
    <t>Traut</t>
  </si>
  <si>
    <t>Traut Andreas</t>
  </si>
  <si>
    <t>4920862134-286</t>
  </si>
  <si>
    <t>Tünschel-Kuckluck</t>
  </si>
  <si>
    <t>Dörte</t>
  </si>
  <si>
    <t>Tünschel-Kuckluck D</t>
  </si>
  <si>
    <t>4920862134-324</t>
  </si>
  <si>
    <t>Ucak</t>
  </si>
  <si>
    <t>Fulya</t>
  </si>
  <si>
    <t>Ucak Fulya</t>
  </si>
  <si>
    <t>4920862134-133</t>
  </si>
  <si>
    <t>Uhren</t>
  </si>
  <si>
    <t>Uhren Tabea</t>
  </si>
  <si>
    <t>4920862134-253</t>
  </si>
  <si>
    <t>Unger</t>
  </si>
  <si>
    <t>Unger Anika</t>
  </si>
  <si>
    <t>Unglaub</t>
  </si>
  <si>
    <t>Unglaub Claudia</t>
  </si>
  <si>
    <t>4920862134-464</t>
  </si>
  <si>
    <t>Vaid</t>
  </si>
  <si>
    <t>Britta</t>
  </si>
  <si>
    <t>Vaid Britta</t>
  </si>
  <si>
    <t>4920862134-469</t>
  </si>
  <si>
    <t>Vogt</t>
  </si>
  <si>
    <t>Josef</t>
  </si>
  <si>
    <t>Vogt Josef</t>
  </si>
  <si>
    <t>4920862134-315</t>
  </si>
  <si>
    <t>Voßenberger</t>
  </si>
  <si>
    <t>Voßenberger Linda</t>
  </si>
  <si>
    <t>4920862134-424</t>
  </si>
  <si>
    <t>Waldhoff</t>
  </si>
  <si>
    <t>Waldhoff Heike</t>
  </si>
  <si>
    <t>4920862134-142</t>
  </si>
  <si>
    <t>Waldmann</t>
  </si>
  <si>
    <t>Eric</t>
  </si>
  <si>
    <t>Waldmann Eric</t>
  </si>
  <si>
    <t>4920862134-277</t>
  </si>
  <si>
    <t>Wallbaum</t>
  </si>
  <si>
    <t>Wallbaum Heike</t>
  </si>
  <si>
    <t>4920862134-121</t>
  </si>
  <si>
    <t>Walter Nicole</t>
  </si>
  <si>
    <t>4920862134-206</t>
  </si>
  <si>
    <t>Walter Sandra</t>
  </si>
  <si>
    <t>4920862134-208</t>
  </si>
  <si>
    <t>Warmbier</t>
  </si>
  <si>
    <t>Robert</t>
  </si>
  <si>
    <t>Warmbier Robert</t>
  </si>
  <si>
    <t>4920862134-155</t>
  </si>
  <si>
    <t>Wäss</t>
  </si>
  <si>
    <t>Nicola</t>
  </si>
  <si>
    <t>Wäss Nicola</t>
  </si>
  <si>
    <t>4920862134-272</t>
  </si>
  <si>
    <t>Wawrzyniak</t>
  </si>
  <si>
    <t>Wawrzyniak Simon</t>
  </si>
  <si>
    <t>4920862134-128</t>
  </si>
  <si>
    <t>Weber</t>
  </si>
  <si>
    <t>Manuel</t>
  </si>
  <si>
    <t>Weber Manuel</t>
  </si>
  <si>
    <t>4920862134-177</t>
  </si>
  <si>
    <t>Weidlich</t>
  </si>
  <si>
    <t>Gianna</t>
  </si>
  <si>
    <t>Weidlich Gianna</t>
  </si>
  <si>
    <t>4920862134-122</t>
  </si>
  <si>
    <t>Weinand</t>
  </si>
  <si>
    <t>Uwe</t>
  </si>
  <si>
    <t>Weinand Uwe</t>
  </si>
  <si>
    <t>4920862134-301</t>
  </si>
  <si>
    <t>Weinzierl</t>
  </si>
  <si>
    <t>Weinzierl Michael</t>
  </si>
  <si>
    <t>4920862134-219</t>
  </si>
  <si>
    <t>Weiß</t>
  </si>
  <si>
    <t>Thorsten</t>
  </si>
  <si>
    <t>Weiß Thorsten</t>
  </si>
  <si>
    <t>4920862134-291</t>
  </si>
  <si>
    <t>Weiß Diana</t>
  </si>
  <si>
    <t>4920862134-417</t>
  </si>
  <si>
    <t>Wessolowski</t>
  </si>
  <si>
    <t>Jürgen</t>
  </si>
  <si>
    <t>Wessolowski Jürgen</t>
  </si>
  <si>
    <t>4920862134-456</t>
  </si>
  <si>
    <t>juergen.wessolowski@jobcenter-ge.de</t>
  </si>
  <si>
    <t>Whyte</t>
  </si>
  <si>
    <t>Whyte Jennifer</t>
  </si>
  <si>
    <t>4920862134-517</t>
  </si>
  <si>
    <t>Wilke</t>
  </si>
  <si>
    <t>Wilke Heike</t>
  </si>
  <si>
    <t>4920862134-317</t>
  </si>
  <si>
    <t>Wilzewski</t>
  </si>
  <si>
    <t>Wilzewski Petra</t>
  </si>
  <si>
    <t>4920862134-210</t>
  </si>
  <si>
    <t>Windheuser</t>
  </si>
  <si>
    <t>Windheuser Ilona</t>
  </si>
  <si>
    <t>4920862134-441</t>
  </si>
  <si>
    <t>Windszus</t>
  </si>
  <si>
    <t>Adelheid</t>
  </si>
  <si>
    <t>Windszus Adelheid</t>
  </si>
  <si>
    <t>4920862134-427</t>
  </si>
  <si>
    <t>Wittersheim</t>
  </si>
  <si>
    <t>Tina Karina</t>
  </si>
  <si>
    <t>Wittersheim Tina Kar</t>
  </si>
  <si>
    <t>4920862134-511</t>
  </si>
  <si>
    <t>Woitzyk</t>
  </si>
  <si>
    <t>Woitzyk Kai</t>
  </si>
  <si>
    <t>4920862134-179</t>
  </si>
  <si>
    <t>Wojtkowiak</t>
  </si>
  <si>
    <t>Lena</t>
  </si>
  <si>
    <t>Wojtkowiak Lena</t>
  </si>
  <si>
    <t>4920862134-416</t>
  </si>
  <si>
    <t>Wolthaus</t>
  </si>
  <si>
    <t>Lars</t>
  </si>
  <si>
    <t>Wolthaus Lars</t>
  </si>
  <si>
    <t>4920862134-269</t>
  </si>
  <si>
    <t>Woschko</t>
  </si>
  <si>
    <t>Daria</t>
  </si>
  <si>
    <t>Woschko Daria</t>
  </si>
  <si>
    <t>4920862134-491</t>
  </si>
  <si>
    <t>Yesil</t>
  </si>
  <si>
    <t>Sibel</t>
  </si>
  <si>
    <t>Yesil Sibel</t>
  </si>
  <si>
    <t>4920862134-168</t>
  </si>
  <si>
    <t>Yildirim</t>
  </si>
  <si>
    <t>Betül</t>
  </si>
  <si>
    <t>Yildirim Betül</t>
  </si>
  <si>
    <t>4920862134-538</t>
  </si>
  <si>
    <t>Fatma</t>
  </si>
  <si>
    <t>Yildirim Fatma</t>
  </si>
  <si>
    <t>4920862134-181</t>
  </si>
  <si>
    <t>Zechel</t>
  </si>
  <si>
    <t>Daniel</t>
  </si>
  <si>
    <t>Zechel Daniel</t>
  </si>
  <si>
    <t>4920862134-151</t>
  </si>
  <si>
    <t>Zechel Sabrina</t>
  </si>
  <si>
    <t>4920862134-520</t>
  </si>
  <si>
    <t>Zelezny</t>
  </si>
  <si>
    <t>Waldemar</t>
  </si>
  <si>
    <t>Zelezny Waldemar</t>
  </si>
  <si>
    <t>4920862134-330</t>
  </si>
  <si>
    <t>Zeller</t>
  </si>
  <si>
    <t>Zeller Stephanie</t>
  </si>
  <si>
    <t>4920862134-163</t>
  </si>
  <si>
    <t>Ziegenfuß</t>
  </si>
  <si>
    <t>Christoph</t>
  </si>
  <si>
    <t>Ziegenfuß Christoph</t>
  </si>
  <si>
    <t>4920862134-259</t>
  </si>
  <si>
    <t>christoph.ziegenfuss@jobcenter-ge.de</t>
  </si>
  <si>
    <t>Zimmer</t>
  </si>
  <si>
    <t>Zimmer Monika</t>
  </si>
  <si>
    <t>4920862134-485</t>
  </si>
  <si>
    <t>w</t>
  </si>
  <si>
    <t>TZ</t>
  </si>
  <si>
    <t>Richard-Wojtkowiak Vera</t>
  </si>
  <si>
    <t>m</t>
  </si>
  <si>
    <t>VZ</t>
  </si>
  <si>
    <t>/</t>
  </si>
  <si>
    <t>Zuweisung</t>
  </si>
  <si>
    <t>Teilnehmer Förderzentrum: Statistik</t>
  </si>
  <si>
    <t>Austritte Förderzentrum</t>
  </si>
  <si>
    <t>Grund</t>
  </si>
  <si>
    <t>Teilnehmerplatzkontingente der JC-Teams</t>
  </si>
  <si>
    <t>Sterkrade</t>
  </si>
  <si>
    <t>Osterfeld</t>
  </si>
  <si>
    <t>U25</t>
  </si>
  <si>
    <t>REHA</t>
  </si>
  <si>
    <t>Selbst.</t>
  </si>
  <si>
    <t>Alt-OB</t>
  </si>
  <si>
    <t>Int.
Point</t>
  </si>
  <si>
    <t>Gesamt</t>
  </si>
  <si>
    <t>TN in FZ:</t>
  </si>
  <si>
    <t>Teamnummer:</t>
  </si>
  <si>
    <t>TN-Kontingent:</t>
  </si>
  <si>
    <t>Offene Plätze:</t>
  </si>
  <si>
    <t>Kennzahlen</t>
  </si>
  <si>
    <t>Weiblich</t>
  </si>
  <si>
    <t>Männlich</t>
  </si>
  <si>
    <t>Laskowski</t>
  </si>
  <si>
    <t>Laskowski Christoph</t>
  </si>
  <si>
    <t>Christoph.Laskowski2@jobcenter-ge.de</t>
  </si>
  <si>
    <t>Vermittelt</t>
  </si>
  <si>
    <t>Lepping</t>
  </si>
  <si>
    <t>Wiegand</t>
  </si>
  <si>
    <t>Cornelia</t>
  </si>
  <si>
    <t>cornelia.wiegand3@jobcenter-ge.de</t>
  </si>
  <si>
    <t>Pigors</t>
  </si>
  <si>
    <t>Ekinci</t>
  </si>
  <si>
    <t>Deriya</t>
  </si>
  <si>
    <t>Ekinci Deriya</t>
  </si>
  <si>
    <t>4920862134-176</t>
  </si>
  <si>
    <t>Pigors Karin</t>
  </si>
  <si>
    <t>Regulär</t>
  </si>
  <si>
    <t>Ernst-Becker</t>
  </si>
  <si>
    <t>Neisen</t>
  </si>
  <si>
    <t>Neisen Jennifer</t>
  </si>
  <si>
    <t>4920862134-551</t>
  </si>
  <si>
    <t>Jenschke</t>
  </si>
  <si>
    <t>Tasja</t>
  </si>
  <si>
    <t>Jenschke Tasja</t>
  </si>
  <si>
    <t>Prozent</t>
  </si>
  <si>
    <t>Absolut</t>
  </si>
  <si>
    <t>Abs</t>
  </si>
  <si>
    <t>Proz</t>
  </si>
  <si>
    <t>25 - 49</t>
  </si>
  <si>
    <t>50+</t>
  </si>
  <si>
    <t>Dauer</t>
  </si>
  <si>
    <t>Mittel alle</t>
  </si>
  <si>
    <t>holger.schlicht3@jobcenter-ge.de</t>
  </si>
  <si>
    <t>monika.kiesswetter@jobcenter-ge.de</t>
  </si>
  <si>
    <t>U 25</t>
  </si>
  <si>
    <t>Ausb</t>
  </si>
  <si>
    <t>sonstiges</t>
  </si>
  <si>
    <t>Migration</t>
  </si>
  <si>
    <t>Rusch</t>
  </si>
  <si>
    <t>Rusch Sarah</t>
  </si>
  <si>
    <t>michael.weinzierl@jobcenter-ge.de</t>
  </si>
  <si>
    <t>322</t>
  </si>
  <si>
    <t>Bantal</t>
  </si>
  <si>
    <t>Mohamed</t>
  </si>
  <si>
    <t>Bantal Mohamed</t>
  </si>
  <si>
    <t>Sarah.Rusch@jobcenter-ge.de</t>
  </si>
  <si>
    <t>Ernst-Becker Carina</t>
  </si>
  <si>
    <t>Mölders Anna Elisabeth</t>
  </si>
  <si>
    <t>Lumia</t>
  </si>
  <si>
    <t>Filiz</t>
  </si>
  <si>
    <t>Lumia Filiz</t>
  </si>
  <si>
    <t>4920862134-325</t>
  </si>
  <si>
    <t>222</t>
  </si>
  <si>
    <t>Ka</t>
  </si>
  <si>
    <t>Baum</t>
  </si>
  <si>
    <t>Ammirati</t>
  </si>
  <si>
    <t>Gianluca</t>
  </si>
  <si>
    <t>Marc</t>
  </si>
  <si>
    <t>Willems</t>
  </si>
  <si>
    <t>Willems Andreas</t>
  </si>
  <si>
    <t>4920862134-397</t>
  </si>
  <si>
    <t>Arslan</t>
  </si>
  <si>
    <t>Aysun</t>
  </si>
  <si>
    <t>Arslan Aysun</t>
  </si>
  <si>
    <t>Aysun.Arslan2@jobcenter-ge.de</t>
  </si>
  <si>
    <t>Bogotsch</t>
  </si>
  <si>
    <t>Jerzy Piotr</t>
  </si>
  <si>
    <t>324</t>
  </si>
  <si>
    <t>Sprachl Defizit</t>
  </si>
  <si>
    <t>Sprachlich Defi</t>
  </si>
  <si>
    <t>Pacholski</t>
  </si>
  <si>
    <t>Cukur</t>
  </si>
  <si>
    <t>Elif</t>
  </si>
  <si>
    <t>Kartoyeva</t>
  </si>
  <si>
    <t>Oksana</t>
  </si>
  <si>
    <t>Schubert</t>
  </si>
  <si>
    <t>Georg</t>
  </si>
  <si>
    <t>Michael.Schumacher2@jobcenter-ge.de</t>
  </si>
  <si>
    <t>anna-elisabeth.moelders@jobcenter-ge.de</t>
  </si>
  <si>
    <t>Anngret.Heicks@jobcenter-ge.de</t>
  </si>
  <si>
    <t>Heicks</t>
  </si>
  <si>
    <t>Anngret</t>
  </si>
  <si>
    <t>Heicks Angret</t>
  </si>
  <si>
    <t>4920862134-308</t>
  </si>
  <si>
    <t>Zuweisungsdauer</t>
  </si>
  <si>
    <t>Mansour</t>
  </si>
  <si>
    <t>Mariam</t>
  </si>
  <si>
    <t>Schüngel</t>
  </si>
  <si>
    <t>Karl-Michael</t>
  </si>
  <si>
    <t>Tel. 1</t>
  </si>
  <si>
    <t>Tel. 2</t>
  </si>
  <si>
    <t>0157 78776953</t>
  </si>
  <si>
    <t>0178 6744209</t>
  </si>
  <si>
    <t>0176 29733780</t>
  </si>
  <si>
    <t>0152 28488613</t>
  </si>
  <si>
    <t>0208 856595</t>
  </si>
  <si>
    <t>Geburtstag</t>
  </si>
  <si>
    <t>Pott</t>
  </si>
  <si>
    <t>Pott Alexandra</t>
  </si>
  <si>
    <t>4920862134-328</t>
  </si>
  <si>
    <t>Fuchs</t>
  </si>
  <si>
    <t>Janine</t>
  </si>
  <si>
    <t>Fuchs Janine</t>
  </si>
  <si>
    <t>Kirsten</t>
  </si>
  <si>
    <t>Gelbrich Kirsten</t>
  </si>
  <si>
    <t>Kirsten.Gelbrich2@jobcenter-ge.de</t>
  </si>
  <si>
    <t>Jochem</t>
  </si>
  <si>
    <t>0208 69832815</t>
  </si>
  <si>
    <t>Neuzerling</t>
  </si>
  <si>
    <t>Marvin</t>
  </si>
  <si>
    <t>Prodanov</t>
  </si>
  <si>
    <t>Dmitry</t>
  </si>
  <si>
    <t>0179 2381771</t>
  </si>
  <si>
    <t>Mobilität</t>
  </si>
  <si>
    <t>Soz.ticket</t>
  </si>
  <si>
    <t>kein</t>
  </si>
  <si>
    <t>Fahrgeld</t>
  </si>
  <si>
    <t>Gewerk</t>
  </si>
  <si>
    <t>Holz</t>
  </si>
  <si>
    <t>Friseur</t>
  </si>
  <si>
    <t>Verkauf</t>
  </si>
  <si>
    <t>Haustechnik</t>
  </si>
  <si>
    <t>4920862134-380</t>
  </si>
  <si>
    <t>Batur</t>
  </si>
  <si>
    <t>Mehtap</t>
  </si>
  <si>
    <t>Batur Mehtap</t>
  </si>
  <si>
    <t>4920862134-220</t>
  </si>
  <si>
    <t>Mehtap.Batur2@jobcenter-ge.de</t>
  </si>
  <si>
    <t>Tarek</t>
  </si>
  <si>
    <t>Braun</t>
  </si>
  <si>
    <t>Büssemeyer</t>
  </si>
  <si>
    <t>Casim</t>
  </si>
  <si>
    <t>Müge</t>
  </si>
  <si>
    <t>Halidi</t>
  </si>
  <si>
    <t>Jentges</t>
  </si>
  <si>
    <t>Lanius</t>
  </si>
  <si>
    <t>Mehmeti</t>
  </si>
  <si>
    <t>Nejat</t>
  </si>
  <si>
    <t>Nader</t>
  </si>
  <si>
    <t>Milat</t>
  </si>
  <si>
    <t>Überscheer</t>
  </si>
  <si>
    <t>0178 5930682</t>
  </si>
  <si>
    <t>0178 1760844</t>
  </si>
  <si>
    <t>0170 6616007</t>
  </si>
  <si>
    <t>0160 8504380</t>
  </si>
  <si>
    <t>Mertens</t>
  </si>
  <si>
    <t>Mertens Eva</t>
  </si>
  <si>
    <t>4920862134-346</t>
  </si>
  <si>
    <t>Eva.Mertens2@jobcenter-ge.de</t>
  </si>
  <si>
    <t>van Staa</t>
  </si>
  <si>
    <t>van Staa Andrea</t>
  </si>
  <si>
    <t>0177 5403286</t>
  </si>
  <si>
    <t>0208 38609276</t>
  </si>
  <si>
    <t>Gruppe</t>
  </si>
  <si>
    <t>Bongers</t>
  </si>
  <si>
    <t>Vermittlung</t>
  </si>
  <si>
    <t>Schul. Ausbildung</t>
  </si>
  <si>
    <t>Jaremko</t>
  </si>
  <si>
    <t>Marius Kamil</t>
  </si>
  <si>
    <t>0160 1851882</t>
  </si>
  <si>
    <t>0157 51909518</t>
  </si>
  <si>
    <t>UF</t>
  </si>
  <si>
    <t>Andrea.Staa@jobcenter-ge.de</t>
  </si>
  <si>
    <t>Bergmann</t>
  </si>
  <si>
    <t>Dominik</t>
  </si>
  <si>
    <t>Birri</t>
  </si>
  <si>
    <t>Hosam</t>
  </si>
  <si>
    <t>Heckes</t>
  </si>
  <si>
    <t>Gordon</t>
  </si>
  <si>
    <t>Mermeier</t>
  </si>
  <si>
    <t>Sperling</t>
  </si>
  <si>
    <t>Hesse</t>
  </si>
  <si>
    <t>Küche MH8</t>
  </si>
  <si>
    <t>Metall</t>
  </si>
  <si>
    <t>Lager</t>
  </si>
  <si>
    <t>K</t>
  </si>
  <si>
    <t>Hesse Simone</t>
  </si>
  <si>
    <t>4920862134-326</t>
  </si>
  <si>
    <t>Khumiev</t>
  </si>
  <si>
    <t>Khazvakha</t>
  </si>
  <si>
    <t>0179 2151421</t>
  </si>
  <si>
    <t>Redzepova</t>
  </si>
  <si>
    <t>Zeynep</t>
  </si>
  <si>
    <t>Musialak</t>
  </si>
  <si>
    <t>Musialak Lena</t>
  </si>
  <si>
    <t>4920862134-336</t>
  </si>
  <si>
    <t>Vasovic</t>
  </si>
  <si>
    <t>Safeta</t>
  </si>
  <si>
    <t>Gergoski</t>
  </si>
  <si>
    <t>01512 4425609</t>
  </si>
  <si>
    <t>Umzug</t>
  </si>
  <si>
    <t>Kaune</t>
  </si>
  <si>
    <t>Dennis</t>
  </si>
  <si>
    <t>Eckelmann</t>
  </si>
  <si>
    <t>Benjamin Christian</t>
  </si>
  <si>
    <t>Schmeja</t>
  </si>
  <si>
    <t>Arthur</t>
  </si>
  <si>
    <t>0173 2833680</t>
  </si>
  <si>
    <t>Pilz</t>
  </si>
  <si>
    <t>Kai Uwe</t>
  </si>
  <si>
    <t xml:space="preserve">m </t>
  </si>
  <si>
    <t>Hasan</t>
  </si>
  <si>
    <t>Laila</t>
  </si>
  <si>
    <t>Osmanovic</t>
  </si>
  <si>
    <t>Savka</t>
  </si>
  <si>
    <t>0176 32720909</t>
  </si>
  <si>
    <t>0178 3381492</t>
  </si>
  <si>
    <t>Akharele</t>
  </si>
  <si>
    <t>Israel</t>
  </si>
  <si>
    <t>van de Laarschot</t>
  </si>
  <si>
    <t>Timo</t>
  </si>
  <si>
    <t>Schriwer</t>
  </si>
  <si>
    <t>Frederic</t>
  </si>
  <si>
    <t>Maler</t>
  </si>
  <si>
    <t>Elektro</t>
  </si>
  <si>
    <t>Karasakal</t>
  </si>
  <si>
    <t>Kaymak</t>
  </si>
  <si>
    <t>Aliekber</t>
  </si>
  <si>
    <t>0176 20001310</t>
  </si>
  <si>
    <t>Ritter</t>
  </si>
  <si>
    <t>Ritter Nadine</t>
  </si>
  <si>
    <t>Roj</t>
  </si>
  <si>
    <t>Anna Maria</t>
  </si>
  <si>
    <t>0151 75791858</t>
  </si>
  <si>
    <t>Patrick.Nikolai​2@jobcenter-ge.de</t>
  </si>
  <si>
    <t>Morkoc</t>
  </si>
  <si>
    <t>Halis</t>
  </si>
  <si>
    <t>Waßermann</t>
  </si>
  <si>
    <t>Ausef</t>
  </si>
  <si>
    <t>Amjed Nayyef</t>
  </si>
  <si>
    <t>0157 36627922</t>
  </si>
  <si>
    <t>Avram</t>
  </si>
  <si>
    <t>Alina-Veronica</t>
  </si>
  <si>
    <t>Strick</t>
  </si>
  <si>
    <t>Elgin</t>
  </si>
  <si>
    <t>Strick Elgin</t>
  </si>
  <si>
    <t>0159 01952243</t>
  </si>
  <si>
    <t>Schaak</t>
  </si>
  <si>
    <t>Heiko</t>
  </si>
  <si>
    <t>0152 31958013</t>
  </si>
  <si>
    <t>Küche E100</t>
  </si>
  <si>
    <t>Werkstatt</t>
  </si>
  <si>
    <t>Gala</t>
  </si>
  <si>
    <t>Anlagen</t>
  </si>
  <si>
    <t>Floristik</t>
  </si>
  <si>
    <t>Multi</t>
  </si>
  <si>
    <t>Anzahl TN</t>
  </si>
  <si>
    <t>?</t>
  </si>
  <si>
    <t xml:space="preserve">JC Team </t>
  </si>
  <si>
    <t>Soll</t>
  </si>
  <si>
    <t>Ron</t>
  </si>
  <si>
    <t>Kirchner</t>
  </si>
  <si>
    <t>Kirchner Ron</t>
  </si>
  <si>
    <t>4920862134-329</t>
  </si>
  <si>
    <t>Bonus</t>
  </si>
  <si>
    <t>Kinder</t>
  </si>
  <si>
    <t>Krystian</t>
  </si>
  <si>
    <t>Meurer</t>
  </si>
  <si>
    <t>Laßwitz</t>
  </si>
  <si>
    <t>Laßwitz Sarah</t>
  </si>
  <si>
    <t>Sarah.Lasswitz@jobcenter-ge.de</t>
  </si>
  <si>
    <t>4920862134-331</t>
  </si>
  <si>
    <t>0174 9503593</t>
  </si>
  <si>
    <t>0152 17530446</t>
  </si>
  <si>
    <t>0151 68793369</t>
  </si>
  <si>
    <t>roland.richter2@jobcenter-ge.de</t>
  </si>
  <si>
    <t>Tysiak</t>
  </si>
  <si>
    <t>Phil Dirk</t>
  </si>
  <si>
    <t>01577 5831863</t>
  </si>
  <si>
    <t>Noch offen</t>
  </si>
  <si>
    <t>0157 30999355</t>
  </si>
  <si>
    <t>Ist</t>
  </si>
  <si>
    <t>Selbstständig</t>
  </si>
  <si>
    <t>Hasani</t>
  </si>
  <si>
    <t>Shkelqim</t>
  </si>
  <si>
    <t>Mungai</t>
  </si>
  <si>
    <t>Lee James Njoroge</t>
  </si>
  <si>
    <t>Rackow</t>
  </si>
  <si>
    <t>Veliu</t>
  </si>
  <si>
    <t>Berat</t>
  </si>
  <si>
    <t>Al Youssef</t>
  </si>
  <si>
    <t>Atto Jusef</t>
  </si>
  <si>
    <t>Hukmat</t>
  </si>
  <si>
    <t>0152 7810185</t>
  </si>
  <si>
    <t>0177 5589725</t>
  </si>
  <si>
    <t>0177 4007278</t>
  </si>
  <si>
    <t>UF, Weigerung</t>
  </si>
  <si>
    <t>UF, nicht erreichbar</t>
  </si>
  <si>
    <t>Offergeld</t>
  </si>
  <si>
    <t>Benedikt</t>
  </si>
  <si>
    <t>Scharnetzki</t>
  </si>
  <si>
    <t>0160 94671952</t>
  </si>
  <si>
    <t>0159 06423490</t>
  </si>
  <si>
    <t>Gruppenstärke</t>
  </si>
  <si>
    <t>Mittel</t>
  </si>
  <si>
    <t>Fortgeschritten</t>
  </si>
  <si>
    <t>Entwicklung</t>
  </si>
  <si>
    <t>Neu</t>
  </si>
  <si>
    <t>Celik</t>
  </si>
  <si>
    <t>Senan</t>
  </si>
  <si>
    <t>0176 36342352</t>
  </si>
  <si>
    <t>Montag</t>
  </si>
  <si>
    <t>Dienstag</t>
  </si>
  <si>
    <t>Mittwoch</t>
  </si>
  <si>
    <t>Donnerstag</t>
  </si>
  <si>
    <t>Freitag</t>
  </si>
  <si>
    <t>Alazis</t>
  </si>
  <si>
    <t>Ammar</t>
  </si>
  <si>
    <t>Cieszynski</t>
  </si>
  <si>
    <t>Maximilian</t>
  </si>
  <si>
    <t>0175 1154759</t>
  </si>
  <si>
    <t>01573 0186186</t>
  </si>
  <si>
    <t>Gümüs</t>
  </si>
  <si>
    <t>Sahnaz</t>
  </si>
  <si>
    <t>0208 841710</t>
  </si>
  <si>
    <t>Kuck</t>
  </si>
  <si>
    <t>01590 1247166</t>
  </si>
  <si>
    <t>0208 20558109</t>
  </si>
  <si>
    <t>Mutlu</t>
  </si>
  <si>
    <t>Sercan</t>
  </si>
  <si>
    <t>0176 63134625</t>
  </si>
  <si>
    <t>Özgezer</t>
  </si>
  <si>
    <t>Serhat</t>
  </si>
  <si>
    <t>0163 9890056</t>
  </si>
  <si>
    <t>Pakel</t>
  </si>
  <si>
    <t>Cengiz</t>
  </si>
  <si>
    <t>0176 57900085</t>
  </si>
  <si>
    <t>Saylag</t>
  </si>
  <si>
    <t>Kadir</t>
  </si>
  <si>
    <t>0178 2590139</t>
  </si>
  <si>
    <t>Schnuck</t>
  </si>
  <si>
    <t>0151 24162453</t>
  </si>
  <si>
    <t>Semnet</t>
  </si>
  <si>
    <t>Wollmuth</t>
  </si>
  <si>
    <t>Wollmuth Simone</t>
  </si>
  <si>
    <t>Trojan</t>
  </si>
  <si>
    <t>Trojan Angelika</t>
  </si>
  <si>
    <t>Sossin-Arbatow Claudia</t>
  </si>
  <si>
    <t>Pädagoge</t>
  </si>
  <si>
    <t>Urlaub</t>
  </si>
  <si>
    <t>Titopoulos</t>
  </si>
  <si>
    <t>tarekalyoussef11@gmail.com</t>
  </si>
  <si>
    <t>Amaralgise771@gmail.com</t>
  </si>
  <si>
    <t>ammirati90@web.de</t>
  </si>
  <si>
    <t>hukmatatto@web.de</t>
  </si>
  <si>
    <t>alinaavram07@yahoo.com</t>
  </si>
  <si>
    <t>0</t>
  </si>
  <si>
    <t>jerzy-piotr.bogotsch@gmx.de</t>
  </si>
  <si>
    <t>Bongers.Joerg@web.de</t>
  </si>
  <si>
    <t>h.buessemeyer@web.de</t>
  </si>
  <si>
    <t>lailahasan237@gmail.com</t>
  </si>
  <si>
    <t>mariusz28031986@gmx.de</t>
  </si>
  <si>
    <t>christajochem@gmx.de</t>
  </si>
  <si>
    <t>kaymakaliekber@gmail.com</t>
  </si>
  <si>
    <t xml:space="preserve">khumiev@gmx.de </t>
  </si>
  <si>
    <t>familiekinder@gmx.net</t>
  </si>
  <si>
    <t>do.ku160390@gmail.com</t>
  </si>
  <si>
    <t>gabrielelepping@gmail.com</t>
  </si>
  <si>
    <t>nehat234@yahoo.de</t>
  </si>
  <si>
    <t>ljamescarlet984@gmail.com</t>
  </si>
  <si>
    <t>sercanmutlu10@gmail.com</t>
  </si>
  <si>
    <t>Miladnader1991.15@hotmail.com</t>
  </si>
  <si>
    <t>benedikt.offergeld@web.de</t>
  </si>
  <si>
    <t>nightweeng@outlook.de</t>
  </si>
  <si>
    <t>dimaprodanov@mail.ru</t>
  </si>
  <si>
    <t>Racky73.dr@googlemail.com</t>
  </si>
  <si>
    <t>lisajajov6@gmal.com</t>
  </si>
  <si>
    <t>roianna254@gmail.com</t>
  </si>
  <si>
    <t>Uzunhava8@googlemail.com</t>
  </si>
  <si>
    <t>diddlmaus.cf@gmail.com</t>
  </si>
  <si>
    <t>ch.schnuck@t-online.de</t>
  </si>
  <si>
    <t>phildirk.tysiak@gmail.com</t>
  </si>
  <si>
    <t xml:space="preserve">safetavasovic32@gmail.com </t>
  </si>
  <si>
    <t>sabrinaxesmausi@hotmail.de</t>
  </si>
  <si>
    <t>Werkstattbelegung, Teamkontingente, Tickets</t>
  </si>
  <si>
    <t>Werkstattbelegung (ohne EF, UF &amp; K)</t>
  </si>
  <si>
    <t>Teamkontingente des Jobcenters</t>
  </si>
  <si>
    <t>Fahrtkosten</t>
  </si>
  <si>
    <t>Sonderabsprache</t>
  </si>
  <si>
    <t>karlschuengel@gmail.com</t>
  </si>
  <si>
    <t>Zwischenb 1</t>
  </si>
  <si>
    <t>Zwischenb 2</t>
  </si>
  <si>
    <t>Zwischenb 4</t>
  </si>
  <si>
    <t>Zwichenb 5</t>
  </si>
  <si>
    <t>Abschlb ZB3</t>
  </si>
  <si>
    <t>x</t>
  </si>
  <si>
    <t>ZWG1</t>
  </si>
  <si>
    <t>ZWG2</t>
  </si>
  <si>
    <t>ZWG4</t>
  </si>
  <si>
    <t>ZWG5</t>
  </si>
  <si>
    <t>Verl</t>
  </si>
  <si>
    <t>ZWG3</t>
  </si>
  <si>
    <t>Germann</t>
  </si>
  <si>
    <t>Friedrich</t>
  </si>
  <si>
    <t>0208 3885241</t>
  </si>
  <si>
    <t>Spies</t>
  </si>
  <si>
    <t>Jerome</t>
  </si>
  <si>
    <t>0177 8048721</t>
  </si>
  <si>
    <t>jeromespies1995@icloud.com</t>
  </si>
  <si>
    <t>Arbeitsaufnahme</t>
  </si>
  <si>
    <t>Grunwald</t>
  </si>
  <si>
    <t>01573 7029424</t>
  </si>
  <si>
    <t>Weigerung, Spezial</t>
  </si>
  <si>
    <t>Jasarevic</t>
  </si>
  <si>
    <t>Faruk</t>
  </si>
  <si>
    <t>0174 3742900</t>
  </si>
  <si>
    <t>serhat631905@gmail.com</t>
  </si>
  <si>
    <t>p.grunwald84@gmx.de</t>
  </si>
  <si>
    <t>mangiafazulla08@gmail.com</t>
  </si>
  <si>
    <t>Überall</t>
  </si>
  <si>
    <t>0163 2334568</t>
  </si>
  <si>
    <t>Markowski</t>
  </si>
  <si>
    <t>Nico</t>
  </si>
  <si>
    <t>0157 58038443</t>
  </si>
  <si>
    <t>nico.46047@web.de</t>
  </si>
  <si>
    <t>Dämmer</t>
  </si>
  <si>
    <t>Celine</t>
  </si>
  <si>
    <t>Dämmer Celine</t>
  </si>
  <si>
    <t>Celine.Daemmer@jobcenter-ge.de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</si>
</sst>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yy"/>
  </numFmts>
  <fonts count="18" x14ac:knownFonts="1">
    <font>
      <sz val="12"/>
      <color theme="1"/>
      <name val="Calibri"/>
      <family val="2"/>
      <scheme val="minor"/>
    </font>
    <font>
      <b/>
      <sz val="10"/>
      <name val="Arial"/>
      <family val="2"/>
      <charset val="1"/>
    </font>
    <font>
      <u/>
      <sz val="10"/>
      <color rgb="FF0000FF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0"/>
      <color theme="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  <charset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Border="0" applyProtection="0"/>
  </cellStyleXfs>
  <cellXfs count="19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0" fillId="0" borderId="0" xfId="0" applyNumberFormat="1" applyFont="1"/>
    <xf numFmtId="49" fontId="0" fillId="0" borderId="0" xfId="0" applyNumberFormat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2" borderId="1" xfId="0" applyFill="1" applyBorder="1"/>
    <xf numFmtId="0" fontId="0" fillId="0" borderId="1" xfId="0" applyFill="1" applyBorder="1"/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6" xfId="0" applyFont="1" applyFill="1" applyBorder="1" applyAlignment="1">
      <alignment horizontal="center"/>
    </xf>
    <xf numFmtId="164" fontId="0" fillId="0" borderId="1" xfId="0" applyNumberFormat="1" applyBorder="1"/>
    <xf numFmtId="14" fontId="0" fillId="0" borderId="1" xfId="0" applyNumberFormat="1" applyBorder="1"/>
    <xf numFmtId="0" fontId="0" fillId="0" borderId="0" xfId="0" applyAlignment="1">
      <alignment horizontal="center"/>
    </xf>
    <xf numFmtId="0" fontId="0" fillId="0" borderId="7" xfId="0" applyFill="1" applyBorder="1"/>
    <xf numFmtId="0" fontId="1" fillId="0" borderId="0" xfId="0" applyFont="1" applyBorder="1" applyAlignment="1">
      <alignment horizontal="center" vertical="center"/>
    </xf>
    <xf numFmtId="0" fontId="9" fillId="0" borderId="0" xfId="0" applyFont="1" applyBorder="1"/>
    <xf numFmtId="0" fontId="0" fillId="0" borderId="0" xfId="0" applyFill="1" applyBorder="1"/>
    <xf numFmtId="0" fontId="9" fillId="0" borderId="0" xfId="0" applyFont="1" applyFill="1" applyBorder="1"/>
    <xf numFmtId="49" fontId="11" fillId="0" borderId="0" xfId="0" applyNumberFormat="1" applyFont="1"/>
    <xf numFmtId="49" fontId="11" fillId="0" borderId="0" xfId="0" applyNumberFormat="1" applyFont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left" vertical="center" wrapText="1"/>
    </xf>
    <xf numFmtId="49" fontId="13" fillId="0" borderId="0" xfId="1" applyNumberFormat="1" applyFont="1" applyBorder="1" applyAlignment="1" applyProtection="1"/>
    <xf numFmtId="0" fontId="2" fillId="0" borderId="0" xfId="1"/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4" fontId="4" fillId="0" borderId="4" xfId="0" applyNumberFormat="1" applyFont="1" applyBorder="1" applyAlignment="1">
      <alignment vertic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2" fillId="0" borderId="0" xfId="0" applyFont="1" applyAlignment="1"/>
    <xf numFmtId="0" fontId="0" fillId="0" borderId="0" xfId="0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3" xfId="0" applyBorder="1"/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49" fontId="0" fillId="0" borderId="11" xfId="0" applyNumberFormat="1" applyFill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/>
    <xf numFmtId="16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15" fillId="0" borderId="1" xfId="0" applyFont="1" applyBorder="1"/>
    <xf numFmtId="164" fontId="15" fillId="0" borderId="1" xfId="0" applyNumberFormat="1" applyFont="1" applyBorder="1" applyAlignment="1">
      <alignment horizontal="center" vertical="center"/>
    </xf>
    <xf numFmtId="14" fontId="15" fillId="2" borderId="1" xfId="0" applyNumberFormat="1" applyFont="1" applyFill="1" applyBorder="1" applyAlignment="1">
      <alignment horizontal="center" vertical="center"/>
    </xf>
    <xf numFmtId="14" fontId="15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49" fontId="0" fillId="0" borderId="1" xfId="0" applyNumberFormat="1" applyFont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16" fontId="0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2" borderId="1" xfId="0" applyFont="1" applyFill="1" applyBorder="1"/>
    <xf numFmtId="0" fontId="0" fillId="0" borderId="1" xfId="0" applyFont="1" applyFill="1" applyBorder="1" applyAlignment="1">
      <alignment horizontal="left" vertical="center"/>
    </xf>
    <xf numFmtId="0" fontId="15" fillId="2" borderId="1" xfId="0" applyFont="1" applyFill="1" applyBorder="1"/>
    <xf numFmtId="164" fontId="15" fillId="2" borderId="1" xfId="0" applyNumberFormat="1" applyFont="1" applyFill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14" fillId="0" borderId="19" xfId="0" applyNumberFormat="1" applyFont="1" applyFill="1" applyBorder="1" applyAlignment="1">
      <alignment horizontal="left" vertical="center"/>
    </xf>
    <xf numFmtId="49" fontId="0" fillId="0" borderId="19" xfId="0" applyNumberFormat="1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7" xfId="0" applyFont="1" applyBorder="1"/>
    <xf numFmtId="0" fontId="0" fillId="0" borderId="0" xfId="0" applyFont="1" applyBorder="1"/>
    <xf numFmtId="0" fontId="0" fillId="0" borderId="7" xfId="0" applyFont="1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/>
    </xf>
    <xf numFmtId="1" fontId="0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5" fillId="0" borderId="1" xfId="0" applyFont="1" applyFill="1" applyBorder="1"/>
    <xf numFmtId="0" fontId="0" fillId="0" borderId="1" xfId="0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164" fontId="0" fillId="0" borderId="19" xfId="0" applyNumberFormat="1" applyFont="1" applyBorder="1" applyAlignment="1">
      <alignment horizontal="center" vertical="center"/>
    </xf>
    <xf numFmtId="164" fontId="15" fillId="2" borderId="19" xfId="0" applyNumberFormat="1" applyFont="1" applyFill="1" applyBorder="1" applyAlignment="1">
      <alignment horizontal="center"/>
    </xf>
    <xf numFmtId="164" fontId="0" fillId="0" borderId="19" xfId="0" applyNumberFormat="1" applyFont="1" applyBorder="1" applyAlignment="1">
      <alignment horizontal="center"/>
    </xf>
    <xf numFmtId="164" fontId="15" fillId="2" borderId="19" xfId="0" applyNumberFormat="1" applyFont="1" applyFill="1" applyBorder="1" applyAlignment="1">
      <alignment horizontal="center" vertical="center"/>
    </xf>
    <xf numFmtId="0" fontId="1" fillId="0" borderId="24" xfId="0" applyFont="1" applyBorder="1"/>
    <xf numFmtId="0" fontId="0" fillId="0" borderId="24" xfId="0" applyFont="1" applyBorder="1" applyAlignment="1">
      <alignment vertical="center"/>
    </xf>
    <xf numFmtId="0" fontId="0" fillId="0" borderId="24" xfId="0" applyBorder="1" applyAlignment="1">
      <alignment vertical="center"/>
    </xf>
    <xf numFmtId="49" fontId="0" fillId="0" borderId="24" xfId="0" applyNumberFormat="1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1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/>
    </xf>
    <xf numFmtId="14" fontId="0" fillId="0" borderId="24" xfId="0" applyNumberFormat="1" applyFont="1" applyBorder="1" applyAlignment="1">
      <alignment horizontal="center" vertical="center"/>
    </xf>
    <xf numFmtId="14" fontId="0" fillId="0" borderId="24" xfId="0" applyNumberFormat="1" applyFont="1" applyBorder="1" applyAlignment="1">
      <alignment horizontal="center"/>
    </xf>
    <xf numFmtId="14" fontId="0" fillId="0" borderId="24" xfId="0" applyNumberFormat="1" applyBorder="1" applyAlignment="1">
      <alignment horizontal="center"/>
    </xf>
    <xf numFmtId="14" fontId="0" fillId="0" borderId="24" xfId="0" applyNumberFormat="1" applyFont="1" applyFill="1" applyBorder="1" applyAlignment="1">
      <alignment horizontal="center" vertical="center"/>
    </xf>
    <xf numFmtId="165" fontId="0" fillId="2" borderId="26" xfId="0" applyNumberFormat="1" applyFont="1" applyFill="1" applyBorder="1" applyAlignment="1">
      <alignment horizontal="center" vertical="center"/>
    </xf>
    <xf numFmtId="165" fontId="0" fillId="2" borderId="27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19" xfId="0" applyFont="1" applyBorder="1"/>
    <xf numFmtId="0" fontId="0" fillId="0" borderId="19" xfId="0" applyFont="1" applyBorder="1" applyAlignment="1">
      <alignment vertical="center"/>
    </xf>
    <xf numFmtId="0" fontId="0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8" fillId="0" borderId="19" xfId="0" applyFont="1" applyBorder="1" applyAlignment="1">
      <alignment vertical="center" wrapText="1"/>
    </xf>
    <xf numFmtId="49" fontId="0" fillId="0" borderId="19" xfId="0" applyNumberFormat="1" applyFont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center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14" fontId="0" fillId="0" borderId="0" xfId="0" applyNumberFormat="1"/>
    <xf numFmtId="164" fontId="15" fillId="2" borderId="1" xfId="0" applyNumberFormat="1" applyFont="1" applyFill="1" applyBorder="1" applyAlignment="1">
      <alignment horizontal="center" vertical="center"/>
    </xf>
    <xf numFmtId="164" fontId="0" fillId="0" borderId="19" xfId="0" applyNumberFormat="1" applyBorder="1"/>
    <xf numFmtId="0" fontId="11" fillId="0" borderId="12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14" fontId="0" fillId="0" borderId="28" xfId="0" applyNumberFormat="1" applyBorder="1"/>
    <xf numFmtId="14" fontId="0" fillId="0" borderId="29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14" fontId="0" fillId="0" borderId="30" xfId="0" applyNumberFormat="1" applyBorder="1"/>
    <xf numFmtId="0" fontId="0" fillId="0" borderId="31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2" fillId="0" borderId="1" xfId="1" applyBorder="1"/>
    <xf numFmtId="0" fontId="0" fillId="0" borderId="1" xfId="0" applyFill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49" fontId="16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2">
    <cellStyle name="Link" xfId="1" builtinId="8"/>
    <cellStyle name="Standard" xfId="0" builtinId="0" customBuiltin="1"/>
  </cellStyles>
  <dxfs count="10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680005"/>
      <color rgb="FFFE00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ico.46047@web.de" TargetMode="External"/><Relationship Id="rId1" Type="http://schemas.openxmlformats.org/officeDocument/2006/relationships/hyperlink" Target="mailto:jeromespies1995@icloud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roland.richter2@jobcenter-ge.de" TargetMode="External"/><Relationship Id="rId2" Type="http://schemas.openxmlformats.org/officeDocument/2006/relationships/hyperlink" Target="mailto:Eva.Mertens2@jobcenter-ge.de" TargetMode="External"/><Relationship Id="rId1" Type="http://schemas.openxmlformats.org/officeDocument/2006/relationships/hyperlink" Target="mailto:Mehtap.Batur2@jobcenter-ge.de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Celine.Daemmer@jobcenter-ge.d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topLeftCell="A7" zoomScaleNormal="100" workbookViewId="0">
      <selection activeCell="N30" sqref="N30"/>
    </sheetView>
  </sheetViews>
  <sheetFormatPr baseColWidth="10" defaultRowHeight="15.75" x14ac:dyDescent="0.25"/>
  <cols>
    <col min="1" max="1" width="5.25" customWidth="1"/>
    <col min="2" max="2" width="14.625" customWidth="1"/>
    <col min="3" max="3" width="13.75" customWidth="1"/>
    <col min="4" max="4" width="9.25" customWidth="1"/>
    <col min="5" max="5" width="10.75" customWidth="1"/>
    <col min="6" max="6" width="10.75" style="73" customWidth="1"/>
    <col min="7" max="7" width="7.625" customWidth="1"/>
    <col min="8" max="8" width="11.75" customWidth="1"/>
    <col min="9" max="10" width="13.75" customWidth="1"/>
    <col min="11" max="12" width="13.375" customWidth="1"/>
    <col min="13" max="13" width="14.25" customWidth="1"/>
    <col min="14" max="14" width="6.75" bestFit="1" customWidth="1"/>
    <col min="15" max="17" width="10" customWidth="1"/>
    <col min="18" max="18" width="16.25" customWidth="1"/>
    <col min="19" max="19" width="14.375" customWidth="1"/>
    <col min="20" max="20" width="20.125" bestFit="1" customWidth="1"/>
    <col min="21" max="21" width="17.875" customWidth="1"/>
    <col min="22" max="22" width="41.25" customWidth="1"/>
  </cols>
  <sheetData>
    <row r="1" spans="1:23" ht="23.25" x14ac:dyDescent="0.35">
      <c r="A1" s="72" t="s">
        <v>0</v>
      </c>
      <c r="B1" s="72"/>
      <c r="C1" s="72"/>
      <c r="D1" s="72"/>
      <c r="E1" s="72"/>
      <c r="F1" s="62"/>
      <c r="I1" s="86">
        <f ca="1">TODAY()</f>
        <v>44328</v>
      </c>
    </row>
    <row r="2" spans="1:23" ht="16.5" thickBot="1" x14ac:dyDescent="0.3"/>
    <row r="3" spans="1:23" x14ac:dyDescent="0.25">
      <c r="A3" s="1" t="s">
        <v>1</v>
      </c>
      <c r="B3" s="1" t="s">
        <v>2</v>
      </c>
      <c r="C3" s="1" t="s">
        <v>3</v>
      </c>
      <c r="D3" s="163" t="s">
        <v>4</v>
      </c>
      <c r="E3" s="165" t="s">
        <v>5</v>
      </c>
      <c r="F3" s="164" t="s">
        <v>1385</v>
      </c>
      <c r="G3" s="17" t="s">
        <v>6</v>
      </c>
      <c r="H3" s="17" t="s">
        <v>1627</v>
      </c>
      <c r="I3" s="17" t="s">
        <v>1378</v>
      </c>
      <c r="J3" s="17" t="s">
        <v>1379</v>
      </c>
      <c r="K3" s="17" t="s">
        <v>1402</v>
      </c>
      <c r="L3" s="17" t="s">
        <v>14</v>
      </c>
      <c r="M3" s="17" t="s">
        <v>1406</v>
      </c>
      <c r="N3" s="17" t="s">
        <v>1442</v>
      </c>
      <c r="O3" s="17" t="s">
        <v>7</v>
      </c>
      <c r="P3" s="142" t="s">
        <v>8</v>
      </c>
      <c r="Q3" s="17" t="s">
        <v>1679</v>
      </c>
      <c r="R3" s="147" t="s">
        <v>11</v>
      </c>
      <c r="S3" s="166" t="s">
        <v>16</v>
      </c>
      <c r="T3" s="173" t="s">
        <v>12</v>
      </c>
      <c r="U3" s="174" t="s">
        <v>13</v>
      </c>
      <c r="V3" s="174" t="s">
        <v>14</v>
      </c>
      <c r="W3" s="175" t="s">
        <v>15</v>
      </c>
    </row>
    <row r="4" spans="1:23" x14ac:dyDescent="0.25">
      <c r="A4" s="96">
        <v>1</v>
      </c>
      <c r="B4" s="89" t="s">
        <v>1569</v>
      </c>
      <c r="C4" s="89" t="s">
        <v>1417</v>
      </c>
      <c r="D4" s="152" t="s">
        <v>1268</v>
      </c>
      <c r="E4" s="161">
        <f t="shared" ref="E4:E35" ca="1" si="0">$I$1-F4</f>
        <v>13929</v>
      </c>
      <c r="F4" s="157">
        <v>30399</v>
      </c>
      <c r="G4" s="5" t="s">
        <v>1269</v>
      </c>
      <c r="H4" s="5" t="s">
        <v>1681</v>
      </c>
      <c r="I4" s="100" t="s">
        <v>1431</v>
      </c>
      <c r="J4" s="100"/>
      <c r="K4" s="100" t="s">
        <v>1405</v>
      </c>
      <c r="L4" s="100" t="s">
        <v>1630</v>
      </c>
      <c r="M4" s="100" t="s">
        <v>1529</v>
      </c>
      <c r="N4" s="98">
        <v>3</v>
      </c>
      <c r="O4" s="88">
        <v>44061</v>
      </c>
      <c r="P4" s="143">
        <v>44379</v>
      </c>
      <c r="Q4" s="88" t="s">
        <v>23</v>
      </c>
      <c r="R4" s="148" t="s">
        <v>1331</v>
      </c>
      <c r="S4" s="167" t="s">
        <v>1332</v>
      </c>
      <c r="T4" s="176" t="str">
        <f t="shared" ref="T4:T35" si="1">CONCATENATE(R4," ",S4)</f>
        <v>Bantal Mohamed</v>
      </c>
      <c r="U4" s="25" t="str">
        <f>VLOOKUP(T4,'FM JC'!$C$2:$F$378,2,FALSE)</f>
        <v>4920862134-482</v>
      </c>
      <c r="V4" s="25" t="str">
        <f>VLOOKUP(T4,'FM JC'!$C$1:$F$378,3,FALSE)</f>
        <v>Mohamed.Bantal@jobcenter-ge.de</v>
      </c>
      <c r="W4" s="177">
        <f>VLOOKUP(T4,'FM JC'!$C$1:$F$378,4,FALSE)</f>
        <v>322</v>
      </c>
    </row>
    <row r="5" spans="1:23" x14ac:dyDescent="0.25">
      <c r="A5" s="96">
        <v>2</v>
      </c>
      <c r="B5" s="89" t="s">
        <v>1595</v>
      </c>
      <c r="C5" s="12" t="s">
        <v>1596</v>
      </c>
      <c r="D5" s="152" t="s">
        <v>1268</v>
      </c>
      <c r="E5" s="161">
        <f t="shared" ca="1" si="0"/>
        <v>10344</v>
      </c>
      <c r="F5" s="157">
        <v>33984</v>
      </c>
      <c r="G5" s="5" t="s">
        <v>1269</v>
      </c>
      <c r="H5" s="5" t="s">
        <v>1681</v>
      </c>
      <c r="I5" s="100" t="s">
        <v>1600</v>
      </c>
      <c r="J5" s="100"/>
      <c r="K5" s="100" t="s">
        <v>1536</v>
      </c>
      <c r="L5" s="100" t="s">
        <v>1631</v>
      </c>
      <c r="M5" s="100" t="s">
        <v>1409</v>
      </c>
      <c r="N5" s="98">
        <v>3</v>
      </c>
      <c r="O5" s="88">
        <v>44292</v>
      </c>
      <c r="P5" s="143">
        <v>44378</v>
      </c>
      <c r="Q5" s="88" t="s">
        <v>23</v>
      </c>
      <c r="R5" s="148" t="s">
        <v>793</v>
      </c>
      <c r="S5" s="167" t="s">
        <v>794</v>
      </c>
      <c r="T5" s="176" t="str">
        <f t="shared" si="1"/>
        <v>Murselovic Amira</v>
      </c>
      <c r="U5" s="25" t="str">
        <f>VLOOKUP(T5,'FM JC'!$C$2:$F$378,2,FALSE)</f>
        <v>4920862134-433</v>
      </c>
      <c r="V5" s="25" t="str">
        <f>VLOOKUP(T5,'FM JC'!$C$1:$F$378,3,FALSE)</f>
        <v>Amira.Murselovic@jobcenter-ge.de</v>
      </c>
      <c r="W5" s="177">
        <f>VLOOKUP(T5,'FM JC'!$C$1:$F$378,4,FALSE)</f>
        <v>222</v>
      </c>
    </row>
    <row r="6" spans="1:23" x14ac:dyDescent="0.25">
      <c r="A6" s="96">
        <v>3</v>
      </c>
      <c r="B6" s="89" t="s">
        <v>1344</v>
      </c>
      <c r="C6" s="89" t="s">
        <v>1345</v>
      </c>
      <c r="D6" s="152" t="s">
        <v>1268</v>
      </c>
      <c r="E6" s="161">
        <f t="shared" ca="1" si="0"/>
        <v>11307</v>
      </c>
      <c r="F6" s="157">
        <v>33021</v>
      </c>
      <c r="G6" s="5" t="s">
        <v>1269</v>
      </c>
      <c r="H6" s="5" t="s">
        <v>1629</v>
      </c>
      <c r="I6" s="100" t="s">
        <v>1380</v>
      </c>
      <c r="J6" s="100" t="s">
        <v>1384</v>
      </c>
      <c r="K6" s="100" t="s">
        <v>1405</v>
      </c>
      <c r="L6" s="100" t="s">
        <v>1632</v>
      </c>
      <c r="M6" s="100" t="s">
        <v>1529</v>
      </c>
      <c r="N6" s="98">
        <v>2</v>
      </c>
      <c r="O6" s="88">
        <v>44015</v>
      </c>
      <c r="P6" s="143">
        <v>44379</v>
      </c>
      <c r="Q6" s="88" t="s">
        <v>23</v>
      </c>
      <c r="R6" s="148" t="s">
        <v>1327</v>
      </c>
      <c r="S6" s="167" t="s">
        <v>115</v>
      </c>
      <c r="T6" s="176" t="str">
        <f t="shared" si="1"/>
        <v>Rusch Sarah</v>
      </c>
      <c r="U6" s="25" t="str">
        <f>VLOOKUP(T6,'FM JC'!$C$2:$F$378,2,FALSE)</f>
        <v>4920862134-448</v>
      </c>
      <c r="V6" s="25" t="str">
        <f>VLOOKUP(T6,'FM JC'!$C$1:$F$378,3,FALSE)</f>
        <v>Sarah.Rusch@jobcenter-ge.de</v>
      </c>
      <c r="W6" s="177">
        <f>VLOOKUP(T6,'FM JC'!$C$1:$F$378,4,FALSE)</f>
        <v>222</v>
      </c>
    </row>
    <row r="7" spans="1:23" x14ac:dyDescent="0.25">
      <c r="A7" s="96">
        <v>4</v>
      </c>
      <c r="B7" s="89" t="s">
        <v>1570</v>
      </c>
      <c r="C7" s="89" t="s">
        <v>1571</v>
      </c>
      <c r="D7" s="152" t="s">
        <v>1268</v>
      </c>
      <c r="E7" s="161">
        <f t="shared" ca="1" si="0"/>
        <v>12915</v>
      </c>
      <c r="F7" s="157">
        <v>31413</v>
      </c>
      <c r="G7" s="5" t="s">
        <v>1269</v>
      </c>
      <c r="H7" s="5" t="s">
        <v>1629</v>
      </c>
      <c r="I7" s="100" t="s">
        <v>1574</v>
      </c>
      <c r="J7" s="100"/>
      <c r="K7" s="100" t="s">
        <v>1536</v>
      </c>
      <c r="L7" s="100" t="s">
        <v>1633</v>
      </c>
      <c r="M7" s="12" t="s">
        <v>1536</v>
      </c>
      <c r="N7" s="98">
        <v>3</v>
      </c>
      <c r="O7" s="109">
        <v>44252</v>
      </c>
      <c r="P7" s="144">
        <v>44379</v>
      </c>
      <c r="Q7" s="88" t="s">
        <v>23</v>
      </c>
      <c r="R7" s="148" t="s">
        <v>1350</v>
      </c>
      <c r="S7" s="167" t="s">
        <v>1351</v>
      </c>
      <c r="T7" s="176" t="str">
        <f t="shared" si="1"/>
        <v>Arslan Aysun</v>
      </c>
      <c r="U7" s="25" t="str">
        <f>VLOOKUP(T7,'FM JC'!$C$2:$F$378,2,FALSE)</f>
        <v>4920862134-264</v>
      </c>
      <c r="V7" s="25" t="str">
        <f>VLOOKUP(T7,'FM JC'!$C$1:$F$378,3,FALSE)</f>
        <v>Aysun.Arslan2@jobcenter-ge.de</v>
      </c>
      <c r="W7" s="177">
        <f>VLOOKUP(T7,'FM JC'!$C$1:$F$378,4,FALSE)</f>
        <v>324</v>
      </c>
    </row>
    <row r="8" spans="1:23" x14ac:dyDescent="0.25">
      <c r="A8" s="96">
        <v>5</v>
      </c>
      <c r="B8" s="89" t="s">
        <v>1517</v>
      </c>
      <c r="C8" s="89" t="s">
        <v>1518</v>
      </c>
      <c r="D8" s="152" t="s">
        <v>1268</v>
      </c>
      <c r="E8" s="161">
        <f t="shared" ca="1" si="0"/>
        <v>10177</v>
      </c>
      <c r="F8" s="157">
        <v>34151</v>
      </c>
      <c r="G8" s="5" t="s">
        <v>1269</v>
      </c>
      <c r="H8" s="5" t="s">
        <v>1629</v>
      </c>
      <c r="I8" s="100" t="s">
        <v>1519</v>
      </c>
      <c r="J8" s="100"/>
      <c r="K8" s="100" t="s">
        <v>1405</v>
      </c>
      <c r="L8" s="100" t="s">
        <v>1635</v>
      </c>
      <c r="M8" s="100" t="s">
        <v>1407</v>
      </c>
      <c r="N8" s="98">
        <v>3</v>
      </c>
      <c r="O8" s="88">
        <v>44201</v>
      </c>
      <c r="P8" s="143">
        <v>44379</v>
      </c>
      <c r="Q8" s="88" t="s">
        <v>23</v>
      </c>
      <c r="R8" s="148" t="s">
        <v>1350</v>
      </c>
      <c r="S8" s="167" t="s">
        <v>1351</v>
      </c>
      <c r="T8" s="176" t="str">
        <f t="shared" si="1"/>
        <v>Arslan Aysun</v>
      </c>
      <c r="U8" s="25" t="str">
        <f>VLOOKUP(T8,'FM JC'!$C$2:$F$378,2,FALSE)</f>
        <v>4920862134-264</v>
      </c>
      <c r="V8" s="25" t="str">
        <f>VLOOKUP(T8,'FM JC'!$C$1:$F$378,3,FALSE)</f>
        <v>Aysun.Arslan2@jobcenter-ge.de</v>
      </c>
      <c r="W8" s="177">
        <f>VLOOKUP(T8,'FM JC'!$C$1:$F$378,4,FALSE)</f>
        <v>324</v>
      </c>
    </row>
    <row r="9" spans="1:23" x14ac:dyDescent="0.25">
      <c r="A9" s="96">
        <v>6</v>
      </c>
      <c r="B9" s="89" t="s">
        <v>1520</v>
      </c>
      <c r="C9" s="12" t="s">
        <v>1521</v>
      </c>
      <c r="D9" s="152" t="s">
        <v>1265</v>
      </c>
      <c r="E9" s="161">
        <f t="shared" ca="1" si="0"/>
        <v>15348</v>
      </c>
      <c r="F9" s="157">
        <v>28980</v>
      </c>
      <c r="G9" s="5" t="s">
        <v>1269</v>
      </c>
      <c r="H9" s="5" t="s">
        <v>1628</v>
      </c>
      <c r="I9" s="100" t="s">
        <v>1525</v>
      </c>
      <c r="J9" s="100"/>
      <c r="K9" s="100" t="s">
        <v>1403</v>
      </c>
      <c r="L9" s="100" t="s">
        <v>1634</v>
      </c>
      <c r="M9" s="100" t="s">
        <v>1408</v>
      </c>
      <c r="N9" s="98">
        <v>3</v>
      </c>
      <c r="O9" s="88">
        <v>44201</v>
      </c>
      <c r="P9" s="143">
        <v>44354</v>
      </c>
      <c r="Q9" s="88" t="s">
        <v>23</v>
      </c>
      <c r="R9" s="148" t="s">
        <v>1522</v>
      </c>
      <c r="S9" s="167" t="s">
        <v>1523</v>
      </c>
      <c r="T9" s="176" t="str">
        <f t="shared" si="1"/>
        <v>Strick Elgin</v>
      </c>
      <c r="U9" s="25" t="str">
        <f>VLOOKUP(T9,'FM JC'!$C$2:$F$378,2,FALSE)</f>
        <v>4920862134-255</v>
      </c>
      <c r="V9" s="25" t="str">
        <f>VLOOKUP(T9,'FM JC'!$C$1:$F$378,3,FALSE)</f>
        <v>Elgin.Strick@jobcenter-ge.de</v>
      </c>
      <c r="W9" s="177">
        <f>VLOOKUP(T9,'FM JC'!$C$1:$F$378,4,FALSE)</f>
        <v>321</v>
      </c>
    </row>
    <row r="10" spans="1:23" x14ac:dyDescent="0.25">
      <c r="A10" s="96">
        <v>7</v>
      </c>
      <c r="B10" s="89" t="s">
        <v>1354</v>
      </c>
      <c r="C10" s="89" t="s">
        <v>1355</v>
      </c>
      <c r="D10" s="152" t="s">
        <v>1268</v>
      </c>
      <c r="E10" s="161">
        <f t="shared" ca="1" si="0"/>
        <v>19561</v>
      </c>
      <c r="F10" s="157">
        <v>24767</v>
      </c>
      <c r="G10" s="5" t="s">
        <v>1269</v>
      </c>
      <c r="H10" s="5" t="s">
        <v>1629</v>
      </c>
      <c r="I10" s="100" t="s">
        <v>1381</v>
      </c>
      <c r="J10" s="100"/>
      <c r="K10" s="100" t="s">
        <v>1403</v>
      </c>
      <c r="L10" s="100" t="s">
        <v>1636</v>
      </c>
      <c r="M10" s="100" t="s">
        <v>1407</v>
      </c>
      <c r="N10" s="98">
        <v>3</v>
      </c>
      <c r="O10" s="88">
        <v>44015</v>
      </c>
      <c r="P10" s="143">
        <v>44379</v>
      </c>
      <c r="Q10" s="88" t="s">
        <v>23</v>
      </c>
      <c r="R10" s="148" t="s">
        <v>1244</v>
      </c>
      <c r="S10" s="167" t="s">
        <v>832</v>
      </c>
      <c r="T10" s="176" t="str">
        <f t="shared" si="1"/>
        <v>Zechel Sabrina</v>
      </c>
      <c r="U10" s="25" t="str">
        <f>VLOOKUP(T10,'FM JC'!$C$2:$F$378,2,FALSE)</f>
        <v>4920862134-520</v>
      </c>
      <c r="V10" s="25" t="str">
        <f>VLOOKUP(T10,'FM JC'!$C$1:$F$378,3,FALSE)</f>
        <v>Sabrina.Zechel@jobcenter-ge.de</v>
      </c>
      <c r="W10" s="177" t="str">
        <f>VLOOKUP(T10,'FM JC'!$C$1:$F$378,4,FALSE)</f>
        <v>222</v>
      </c>
    </row>
    <row r="11" spans="1:23" x14ac:dyDescent="0.25">
      <c r="A11" s="96">
        <v>8</v>
      </c>
      <c r="B11" s="89" t="s">
        <v>1443</v>
      </c>
      <c r="C11" s="12" t="s">
        <v>477</v>
      </c>
      <c r="D11" s="153" t="s">
        <v>1265</v>
      </c>
      <c r="E11" s="161">
        <f t="shared" ca="1" si="0"/>
        <v>21100</v>
      </c>
      <c r="F11" s="158">
        <v>23228</v>
      </c>
      <c r="G11" s="96" t="s">
        <v>1266</v>
      </c>
      <c r="H11" s="5" t="s">
        <v>1629</v>
      </c>
      <c r="I11" s="12" t="s">
        <v>1559</v>
      </c>
      <c r="J11" s="12"/>
      <c r="K11" s="12" t="s">
        <v>1403</v>
      </c>
      <c r="L11" s="99">
        <v>0</v>
      </c>
      <c r="M11" s="12" t="s">
        <v>1461</v>
      </c>
      <c r="N11" s="98">
        <v>2</v>
      </c>
      <c r="O11" s="90">
        <v>44244</v>
      </c>
      <c r="P11" s="145">
        <v>44379</v>
      </c>
      <c r="Q11" s="181" t="s">
        <v>23</v>
      </c>
      <c r="R11" s="148" t="s">
        <v>1306</v>
      </c>
      <c r="S11" s="168" t="s">
        <v>302</v>
      </c>
      <c r="T11" s="176" t="str">
        <f t="shared" si="1"/>
        <v>Ernst-Becker Carina</v>
      </c>
      <c r="U11" s="25" t="str">
        <f>VLOOKUP(T11,'FM JC'!$C$2:$F$378,2,FALSE)</f>
        <v>4920862134-209</v>
      </c>
      <c r="V11" s="25" t="str">
        <f>VLOOKUP(T11,'FM JC'!$C$1:$F$378,3,FALSE)</f>
        <v>Carina.Ernst-Becker@jobcenter-ge.de</v>
      </c>
      <c r="W11" s="177">
        <f>VLOOKUP(T11,'FM JC'!$C$1:$F$378,4,FALSE)</f>
        <v>321</v>
      </c>
    </row>
    <row r="12" spans="1:23" x14ac:dyDescent="0.25">
      <c r="A12" s="96">
        <v>9</v>
      </c>
      <c r="B12" s="89" t="s">
        <v>1443</v>
      </c>
      <c r="C12" s="12" t="s">
        <v>236</v>
      </c>
      <c r="D12" s="152" t="s">
        <v>1268</v>
      </c>
      <c r="E12" s="161">
        <f t="shared" ca="1" si="0"/>
        <v>19609</v>
      </c>
      <c r="F12" s="157">
        <v>24719</v>
      </c>
      <c r="G12" s="5" t="s">
        <v>1266</v>
      </c>
      <c r="H12" s="5" t="s">
        <v>1628</v>
      </c>
      <c r="I12" s="100" t="s">
        <v>1449</v>
      </c>
      <c r="J12" s="100"/>
      <c r="K12" s="100" t="s">
        <v>1405</v>
      </c>
      <c r="L12" s="100" t="s">
        <v>1637</v>
      </c>
      <c r="M12" s="100" t="s">
        <v>1461</v>
      </c>
      <c r="N12" s="98">
        <v>0</v>
      </c>
      <c r="O12" s="88">
        <v>44082</v>
      </c>
      <c r="P12" s="143">
        <v>44379</v>
      </c>
      <c r="Q12" s="88" t="s">
        <v>23</v>
      </c>
      <c r="R12" s="148" t="s">
        <v>1299</v>
      </c>
      <c r="S12" s="167" t="s">
        <v>1087</v>
      </c>
      <c r="T12" s="176" t="str">
        <f t="shared" si="1"/>
        <v>Pigors Karin</v>
      </c>
      <c r="U12" s="25" t="str">
        <f>VLOOKUP(T12,'FM JC'!$C$2:$F$378,2,FALSE)</f>
        <v>4920862134-123</v>
      </c>
      <c r="V12" s="25" t="str">
        <f>VLOOKUP(T12,'FM JC'!$C$1:$F$378,3,FALSE)</f>
        <v>Karin.Pigors@jobcenter-ge.de</v>
      </c>
      <c r="W12" s="177">
        <f>VLOOKUP(T12,'FM JC'!$C$1:$F$378,4,FALSE)</f>
        <v>322</v>
      </c>
    </row>
    <row r="13" spans="1:23" x14ac:dyDescent="0.25">
      <c r="A13" s="96">
        <v>10</v>
      </c>
      <c r="B13" s="138" t="s">
        <v>1543</v>
      </c>
      <c r="C13" s="108" t="s">
        <v>322</v>
      </c>
      <c r="D13" s="153" t="s">
        <v>1268</v>
      </c>
      <c r="E13" s="161">
        <f t="shared" ca="1" si="0"/>
        <v>17419</v>
      </c>
      <c r="F13" s="158">
        <v>26909</v>
      </c>
      <c r="G13" s="5" t="s">
        <v>1269</v>
      </c>
      <c r="H13" s="5" t="s">
        <v>1629</v>
      </c>
      <c r="I13" s="12" t="s">
        <v>1553</v>
      </c>
      <c r="J13" s="12"/>
      <c r="K13" s="100" t="s">
        <v>1403</v>
      </c>
      <c r="L13" s="100" t="s">
        <v>1635</v>
      </c>
      <c r="M13" s="100" t="s">
        <v>1502</v>
      </c>
      <c r="N13" s="98">
        <v>1</v>
      </c>
      <c r="O13" s="109">
        <v>44236</v>
      </c>
      <c r="P13" s="144">
        <v>44379</v>
      </c>
      <c r="Q13" s="88" t="s">
        <v>23</v>
      </c>
      <c r="R13" s="148" t="s">
        <v>1412</v>
      </c>
      <c r="S13" s="167" t="s">
        <v>1413</v>
      </c>
      <c r="T13" s="176" t="str">
        <f t="shared" si="1"/>
        <v>Batur Mehtap</v>
      </c>
      <c r="U13" s="25" t="str">
        <f>VLOOKUP(T13,'FM JC'!$C$2:$F$378,2,FALSE)</f>
        <v>4920862134-220</v>
      </c>
      <c r="V13" s="25" t="str">
        <f>VLOOKUP(T13,'FM JC'!$C$1:$F$378,3,FALSE)</f>
        <v>Mehtap.Batur2@jobcenter-ge.de</v>
      </c>
      <c r="W13" s="177">
        <f>VLOOKUP(T13,'FM JC'!$C$1:$F$378,4,FALSE)</f>
        <v>322</v>
      </c>
    </row>
    <row r="14" spans="1:23" x14ac:dyDescent="0.25">
      <c r="A14" s="96">
        <v>11</v>
      </c>
      <c r="B14" s="89" t="s">
        <v>1419</v>
      </c>
      <c r="C14" s="89" t="s">
        <v>144</v>
      </c>
      <c r="D14" s="152" t="s">
        <v>1268</v>
      </c>
      <c r="E14" s="161">
        <f t="shared" ca="1" si="0"/>
        <v>19408</v>
      </c>
      <c r="F14" s="157">
        <v>24920</v>
      </c>
      <c r="G14" s="5" t="s">
        <v>1269</v>
      </c>
      <c r="H14" s="5" t="s">
        <v>1629</v>
      </c>
      <c r="I14" s="100" t="s">
        <v>1432</v>
      </c>
      <c r="J14" s="100"/>
      <c r="K14" s="100" t="s">
        <v>1403</v>
      </c>
      <c r="L14" s="100" t="s">
        <v>1638</v>
      </c>
      <c r="M14" s="100" t="s">
        <v>1529</v>
      </c>
      <c r="N14" s="98">
        <v>1</v>
      </c>
      <c r="O14" s="88">
        <v>44068</v>
      </c>
      <c r="P14" s="143">
        <v>44379</v>
      </c>
      <c r="Q14" s="88" t="s">
        <v>23</v>
      </c>
      <c r="R14" s="148" t="s">
        <v>1299</v>
      </c>
      <c r="S14" s="167" t="s">
        <v>1087</v>
      </c>
      <c r="T14" s="176" t="str">
        <f t="shared" si="1"/>
        <v>Pigors Karin</v>
      </c>
      <c r="U14" s="25" t="str">
        <f>VLOOKUP(T14,'FM JC'!$C$2:$F$378,2,FALSE)</f>
        <v>4920862134-123</v>
      </c>
      <c r="V14" s="25" t="str">
        <f>VLOOKUP(T14,'FM JC'!$C$1:$F$378,3,FALSE)</f>
        <v>Karin.Pigors@jobcenter-ge.de</v>
      </c>
      <c r="W14" s="177">
        <f>VLOOKUP(T14,'FM JC'!$C$1:$F$378,4,FALSE)</f>
        <v>322</v>
      </c>
    </row>
    <row r="15" spans="1:23" x14ac:dyDescent="0.25">
      <c r="A15" s="96">
        <v>12</v>
      </c>
      <c r="B15" s="89" t="s">
        <v>1587</v>
      </c>
      <c r="C15" s="89" t="s">
        <v>1588</v>
      </c>
      <c r="D15" s="152" t="s">
        <v>1268</v>
      </c>
      <c r="E15" s="161">
        <f t="shared" ca="1" si="0"/>
        <v>17510</v>
      </c>
      <c r="F15" s="157">
        <v>26818</v>
      </c>
      <c r="G15" s="5" t="s">
        <v>1269</v>
      </c>
      <c r="H15" s="5" t="s">
        <v>1628</v>
      </c>
      <c r="I15" s="101" t="s">
        <v>1589</v>
      </c>
      <c r="J15" s="100"/>
      <c r="K15" s="100" t="s">
        <v>1536</v>
      </c>
      <c r="L15" s="100" t="s">
        <v>1635</v>
      </c>
      <c r="M15" s="100" t="s">
        <v>1502</v>
      </c>
      <c r="N15" s="98">
        <v>3</v>
      </c>
      <c r="O15" s="88">
        <v>44278</v>
      </c>
      <c r="P15" s="143">
        <v>44349</v>
      </c>
      <c r="Q15" s="88" t="s">
        <v>23</v>
      </c>
      <c r="R15" s="148" t="s">
        <v>1472</v>
      </c>
      <c r="S15" s="167" t="s">
        <v>1222</v>
      </c>
      <c r="T15" s="176" t="str">
        <f t="shared" si="1"/>
        <v>Musialak Lena</v>
      </c>
      <c r="U15" s="25" t="str">
        <f>VLOOKUP(T15,'FM JC'!$C$2:$F$378,2,FALSE)</f>
        <v>4920862134-336</v>
      </c>
      <c r="V15" s="25" t="str">
        <f>VLOOKUP(T15,'FM JC'!$C$1:$F$378,3,FALSE)</f>
        <v>Lena.Musialak@jobcenter-ge.de</v>
      </c>
      <c r="W15" s="177" t="str">
        <f>VLOOKUP(T15,'FM JC'!$C$1:$F$378,4,FALSE)</f>
        <v>322</v>
      </c>
    </row>
    <row r="16" spans="1:23" x14ac:dyDescent="0.25">
      <c r="A16" s="96">
        <v>13</v>
      </c>
      <c r="B16" s="105" t="s">
        <v>1597</v>
      </c>
      <c r="C16" s="25" t="s">
        <v>1598</v>
      </c>
      <c r="D16" s="152" t="s">
        <v>1268</v>
      </c>
      <c r="E16" s="161">
        <f t="shared" ca="1" si="0"/>
        <v>20732</v>
      </c>
      <c r="F16" s="157">
        <v>23596</v>
      </c>
      <c r="G16" s="5" t="s">
        <v>1269</v>
      </c>
      <c r="H16" s="5" t="s">
        <v>1681</v>
      </c>
      <c r="I16" s="100" t="s">
        <v>1599</v>
      </c>
      <c r="J16" s="100"/>
      <c r="K16" s="100" t="s">
        <v>1536</v>
      </c>
      <c r="L16" s="100" t="s">
        <v>1697</v>
      </c>
      <c r="M16" s="100" t="s">
        <v>1503</v>
      </c>
      <c r="N16" s="98">
        <v>2</v>
      </c>
      <c r="O16" s="88">
        <v>44292</v>
      </c>
      <c r="P16" s="143">
        <v>44379</v>
      </c>
      <c r="Q16" s="88" t="s">
        <v>23</v>
      </c>
      <c r="R16" s="149" t="s">
        <v>793</v>
      </c>
      <c r="S16" s="169" t="s">
        <v>794</v>
      </c>
      <c r="T16" s="176" t="str">
        <f t="shared" si="1"/>
        <v>Murselovic Amira</v>
      </c>
      <c r="U16" s="25" t="str">
        <f>VLOOKUP(T16,'FM JC'!$C$2:$F$378,2,FALSE)</f>
        <v>4920862134-433</v>
      </c>
      <c r="V16" s="25" t="str">
        <f>VLOOKUP(T16,'FM JC'!$C$1:$F$378,3,FALSE)</f>
        <v>Amira.Murselovic@jobcenter-ge.de</v>
      </c>
      <c r="W16" s="177">
        <f>VLOOKUP(T16,'FM JC'!$C$1:$F$378,4,FALSE)</f>
        <v>222</v>
      </c>
    </row>
    <row r="17" spans="1:23" x14ac:dyDescent="0.25">
      <c r="A17" s="96">
        <v>14</v>
      </c>
      <c r="B17" s="89" t="s">
        <v>1682</v>
      </c>
      <c r="C17" s="12" t="s">
        <v>492</v>
      </c>
      <c r="D17" s="152" t="s">
        <v>1268</v>
      </c>
      <c r="E17" s="161">
        <f t="shared" ca="1" si="0"/>
        <v>13809</v>
      </c>
      <c r="F17" s="157">
        <v>30519</v>
      </c>
      <c r="G17" s="5" t="s">
        <v>1269</v>
      </c>
      <c r="H17" s="5" t="s">
        <v>1629</v>
      </c>
      <c r="I17" s="97" t="s">
        <v>1683</v>
      </c>
      <c r="J17" s="97"/>
      <c r="K17" s="97" t="s">
        <v>1536</v>
      </c>
      <c r="L17" s="97">
        <v>0</v>
      </c>
      <c r="M17" s="97" t="s">
        <v>1461</v>
      </c>
      <c r="N17" s="98">
        <v>1</v>
      </c>
      <c r="O17" s="88">
        <v>44306</v>
      </c>
      <c r="P17" s="143">
        <v>44379</v>
      </c>
      <c r="Q17" s="181" t="s">
        <v>23</v>
      </c>
      <c r="R17" s="148" t="s">
        <v>110</v>
      </c>
      <c r="S17" s="167" t="s">
        <v>111</v>
      </c>
      <c r="T17" s="176" t="str">
        <f t="shared" si="1"/>
        <v>Beyer Tom</v>
      </c>
      <c r="U17" s="25" t="str">
        <f>VLOOKUP(T17,'FM JC'!$C$2:$F$378,2,FALSE)</f>
        <v>4920862134-252</v>
      </c>
      <c r="V17" s="25" t="str">
        <f>VLOOKUP(T17,'FM JC'!$C$1:$F$378,3,FALSE)</f>
        <v>Tom.Beyer@jobcenter-ge.de</v>
      </c>
      <c r="W17" s="177" t="str">
        <f>VLOOKUP(T17,'FM JC'!$C$1:$F$378,4,FALSE)</f>
        <v>322</v>
      </c>
    </row>
    <row r="18" spans="1:23" x14ac:dyDescent="0.25">
      <c r="A18" s="96">
        <v>15</v>
      </c>
      <c r="B18" s="27" t="s">
        <v>1689</v>
      </c>
      <c r="C18" s="27" t="s">
        <v>492</v>
      </c>
      <c r="D18" s="156" t="s">
        <v>1268</v>
      </c>
      <c r="E18" s="161">
        <f t="shared" ca="1" si="0"/>
        <v>13608</v>
      </c>
      <c r="F18" s="159">
        <v>30720</v>
      </c>
      <c r="G18" s="136" t="s">
        <v>1269</v>
      </c>
      <c r="H18" s="5" t="s">
        <v>1628</v>
      </c>
      <c r="I18" s="15" t="s">
        <v>1690</v>
      </c>
      <c r="J18" s="34"/>
      <c r="K18" s="15" t="s">
        <v>1403</v>
      </c>
      <c r="L18" s="139" t="s">
        <v>1696</v>
      </c>
      <c r="M18" s="15" t="s">
        <v>1463</v>
      </c>
      <c r="N18" s="8">
        <v>2</v>
      </c>
      <c r="O18" s="55">
        <v>44313</v>
      </c>
      <c r="P18" s="191">
        <v>44379</v>
      </c>
      <c r="Q18" s="88" t="s">
        <v>23</v>
      </c>
      <c r="R18" s="149" t="s">
        <v>793</v>
      </c>
      <c r="S18" s="169" t="s">
        <v>794</v>
      </c>
      <c r="T18" s="176" t="str">
        <f t="shared" si="1"/>
        <v>Murselovic Amira</v>
      </c>
      <c r="U18" s="25" t="str">
        <f>VLOOKUP(T18,'FM JC'!$C$2:$F$378,2,FALSE)</f>
        <v>4920862134-433</v>
      </c>
      <c r="V18" s="25" t="str">
        <f>VLOOKUP(T18,'FM JC'!$C$1:$F$378,3,FALSE)</f>
        <v>Amira.Murselovic@jobcenter-ge.de</v>
      </c>
      <c r="W18" s="177">
        <f>VLOOKUP(T18,'FM JC'!$C$1:$F$378,4,FALSE)</f>
        <v>222</v>
      </c>
    </row>
    <row r="19" spans="1:23" x14ac:dyDescent="0.25">
      <c r="A19" s="96">
        <v>16</v>
      </c>
      <c r="B19" s="27" t="s">
        <v>1601</v>
      </c>
      <c r="C19" s="15" t="s">
        <v>1602</v>
      </c>
      <c r="D19" s="154" t="s">
        <v>1265</v>
      </c>
      <c r="E19" s="161">
        <f t="shared" ca="1" si="0"/>
        <v>14844</v>
      </c>
      <c r="F19" s="159">
        <v>29484</v>
      </c>
      <c r="G19" s="19" t="s">
        <v>1269</v>
      </c>
      <c r="H19" s="5" t="s">
        <v>1629</v>
      </c>
      <c r="I19" s="15" t="s">
        <v>1603</v>
      </c>
      <c r="J19" s="15"/>
      <c r="K19" s="15" t="s">
        <v>1536</v>
      </c>
      <c r="L19" s="139"/>
      <c r="M19" s="15" t="s">
        <v>1461</v>
      </c>
      <c r="N19" s="8">
        <v>3</v>
      </c>
      <c r="O19" s="88">
        <v>44292</v>
      </c>
      <c r="P19" s="143">
        <v>44379</v>
      </c>
      <c r="Q19" s="88" t="s">
        <v>23</v>
      </c>
      <c r="R19" s="148" t="s">
        <v>1547</v>
      </c>
      <c r="S19" s="167" t="s">
        <v>115</v>
      </c>
      <c r="T19" s="176" t="str">
        <f t="shared" si="1"/>
        <v>Laßwitz Sarah</v>
      </c>
      <c r="U19" s="25" t="str">
        <f>VLOOKUP(T19,'FM JC'!$C$2:$F$378,2,FALSE)</f>
        <v>4920862134-331</v>
      </c>
      <c r="V19" s="25" t="str">
        <f>VLOOKUP(T19,'FM JC'!$C$1:$F$378,3,FALSE)</f>
        <v>Sarah.Lasswitz@jobcenter-ge.de</v>
      </c>
      <c r="W19" s="177">
        <f>VLOOKUP(T19,'FM JC'!$C$1:$F$378,4,FALSE)</f>
        <v>222</v>
      </c>
    </row>
    <row r="20" spans="1:23" x14ac:dyDescent="0.25">
      <c r="A20" s="96">
        <v>17</v>
      </c>
      <c r="B20" s="89" t="s">
        <v>1490</v>
      </c>
      <c r="C20" s="89" t="s">
        <v>1491</v>
      </c>
      <c r="D20" s="152" t="s">
        <v>1265</v>
      </c>
      <c r="E20" s="161">
        <f t="shared" ca="1" si="0"/>
        <v>13254</v>
      </c>
      <c r="F20" s="157">
        <v>31074</v>
      </c>
      <c r="G20" s="5" t="s">
        <v>1269</v>
      </c>
      <c r="H20" s="5" t="s">
        <v>1628</v>
      </c>
      <c r="I20" s="100" t="s">
        <v>1494</v>
      </c>
      <c r="J20" s="101"/>
      <c r="K20" s="100" t="s">
        <v>1403</v>
      </c>
      <c r="L20" s="100" t="s">
        <v>1639</v>
      </c>
      <c r="M20" s="100" t="s">
        <v>1408</v>
      </c>
      <c r="N20" s="98">
        <v>3</v>
      </c>
      <c r="O20" s="88">
        <v>44124</v>
      </c>
      <c r="P20" s="143">
        <v>44379</v>
      </c>
      <c r="Q20" s="181" t="s">
        <v>23</v>
      </c>
      <c r="R20" s="148" t="s">
        <v>1347</v>
      </c>
      <c r="S20" s="167" t="s">
        <v>552</v>
      </c>
      <c r="T20" s="176" t="str">
        <f t="shared" si="1"/>
        <v>Willems Andreas</v>
      </c>
      <c r="U20" s="25" t="str">
        <f>VLOOKUP(T20,'FM JC'!$C$2:$F$378,2,FALSE)</f>
        <v>4920862134-397</v>
      </c>
      <c r="V20" s="25" t="str">
        <f>VLOOKUP(T20,'FM JC'!$C$1:$F$378,3,FALSE)</f>
        <v>Andreas.Willems@jobcenter-ge.de</v>
      </c>
      <c r="W20" s="177">
        <f>VLOOKUP(T20,'FM JC'!$C$1:$F$378,4,FALSE)</f>
        <v>324</v>
      </c>
    </row>
    <row r="21" spans="1:23" x14ac:dyDescent="0.25">
      <c r="A21" s="96">
        <v>18</v>
      </c>
      <c r="B21" s="89" t="s">
        <v>1446</v>
      </c>
      <c r="C21" s="89" t="s">
        <v>1447</v>
      </c>
      <c r="D21" s="152" t="s">
        <v>1268</v>
      </c>
      <c r="E21" s="161">
        <f t="shared" ca="1" si="0"/>
        <v>12829</v>
      </c>
      <c r="F21" s="157">
        <v>31499</v>
      </c>
      <c r="G21" s="5" t="s">
        <v>1269</v>
      </c>
      <c r="H21" s="5" t="s">
        <v>1629</v>
      </c>
      <c r="I21" s="100" t="s">
        <v>1448</v>
      </c>
      <c r="J21" s="100"/>
      <c r="K21" s="100" t="s">
        <v>1404</v>
      </c>
      <c r="L21" s="100" t="s">
        <v>1640</v>
      </c>
      <c r="M21" s="100" t="s">
        <v>1502</v>
      </c>
      <c r="N21" s="98">
        <v>3</v>
      </c>
      <c r="O21" s="88">
        <v>44082</v>
      </c>
      <c r="P21" s="143">
        <v>44379</v>
      </c>
      <c r="Q21" s="181" t="s">
        <v>23</v>
      </c>
      <c r="R21" s="148" t="s">
        <v>1000</v>
      </c>
      <c r="S21" s="167" t="s">
        <v>1004</v>
      </c>
      <c r="T21" s="176" t="str">
        <f t="shared" si="1"/>
        <v>Schmitz Michelle</v>
      </c>
      <c r="U21" s="25" t="str">
        <f>VLOOKUP(T21,'FM JC'!$C$2:$F$378,2,FALSE)</f>
        <v>4920862134-245</v>
      </c>
      <c r="V21" s="25" t="str">
        <f>VLOOKUP(T21,'FM JC'!$C$1:$F$378,3,FALSE)</f>
        <v>Michelle.Schmitz@jobcenter-ge.de</v>
      </c>
      <c r="W21" s="177" t="str">
        <f>VLOOKUP(T21,'FM JC'!$C$1:$F$378,4,FALSE)</f>
        <v>222</v>
      </c>
    </row>
    <row r="22" spans="1:23" x14ac:dyDescent="0.25">
      <c r="A22" s="96">
        <v>19</v>
      </c>
      <c r="B22" s="89" t="s">
        <v>1692</v>
      </c>
      <c r="C22" s="89" t="s">
        <v>1693</v>
      </c>
      <c r="D22" s="152" t="s">
        <v>1268</v>
      </c>
      <c r="E22" s="161">
        <f t="shared" ca="1" si="0"/>
        <v>17105</v>
      </c>
      <c r="F22" s="157">
        <v>27223</v>
      </c>
      <c r="G22" s="5" t="s">
        <v>1269</v>
      </c>
      <c r="H22" s="5" t="s">
        <v>1629</v>
      </c>
      <c r="I22" s="100" t="s">
        <v>1694</v>
      </c>
      <c r="J22" s="100"/>
      <c r="K22" s="100" t="s">
        <v>1536</v>
      </c>
      <c r="L22" s="100" t="s">
        <v>1635</v>
      </c>
      <c r="M22" s="100" t="s">
        <v>1536</v>
      </c>
      <c r="N22" s="98">
        <v>2</v>
      </c>
      <c r="O22" s="88">
        <v>44320</v>
      </c>
      <c r="P22" s="143">
        <v>44379</v>
      </c>
      <c r="Q22" s="88" t="s">
        <v>23</v>
      </c>
      <c r="R22" s="148" t="s">
        <v>1547</v>
      </c>
      <c r="S22" s="167" t="s">
        <v>115</v>
      </c>
      <c r="T22" s="176" t="str">
        <f t="shared" si="1"/>
        <v>Laßwitz Sarah</v>
      </c>
      <c r="U22" s="25" t="str">
        <f>VLOOKUP(T22,'FM JC'!$C$2:$F$378,2,FALSE)</f>
        <v>4920862134-331</v>
      </c>
      <c r="V22" s="25" t="str">
        <f>VLOOKUP(T22,'FM JC'!$C$1:$F$378,3,FALSE)</f>
        <v>Sarah.Lasswitz@jobcenter-ge.de</v>
      </c>
      <c r="W22" s="177">
        <f>VLOOKUP(T22,'FM JC'!$C$1:$F$378,4,FALSE)</f>
        <v>222</v>
      </c>
    </row>
    <row r="23" spans="1:23" x14ac:dyDescent="0.25">
      <c r="A23" s="96">
        <v>20</v>
      </c>
      <c r="B23" s="89" t="s">
        <v>1395</v>
      </c>
      <c r="C23" s="89" t="s">
        <v>633</v>
      </c>
      <c r="D23" s="152" t="s">
        <v>1265</v>
      </c>
      <c r="E23" s="161">
        <f t="shared" ca="1" si="0"/>
        <v>20378</v>
      </c>
      <c r="F23" s="157">
        <v>23950</v>
      </c>
      <c r="G23" s="5" t="s">
        <v>1266</v>
      </c>
      <c r="H23" s="5" t="s">
        <v>1628</v>
      </c>
      <c r="I23" s="100" t="s">
        <v>1396</v>
      </c>
      <c r="J23" s="97"/>
      <c r="K23" s="100" t="s">
        <v>1403</v>
      </c>
      <c r="L23" s="100" t="s">
        <v>1641</v>
      </c>
      <c r="M23" s="100" t="s">
        <v>1461</v>
      </c>
      <c r="N23" s="98">
        <v>2</v>
      </c>
      <c r="O23" s="88">
        <v>44117</v>
      </c>
      <c r="P23" s="143">
        <v>44379</v>
      </c>
      <c r="Q23" s="88" t="s">
        <v>23</v>
      </c>
      <c r="R23" s="148" t="s">
        <v>1306</v>
      </c>
      <c r="S23" s="167" t="s">
        <v>302</v>
      </c>
      <c r="T23" s="176" t="str">
        <f t="shared" si="1"/>
        <v>Ernst-Becker Carina</v>
      </c>
      <c r="U23" s="25" t="str">
        <f>VLOOKUP(T23,'FM JC'!$C$2:$F$378,2,FALSE)</f>
        <v>4920862134-209</v>
      </c>
      <c r="V23" s="25" t="str">
        <f>VLOOKUP(T23,'FM JC'!$C$1:$F$378,3,FALSE)</f>
        <v>Carina.Ernst-Becker@jobcenter-ge.de</v>
      </c>
      <c r="W23" s="177">
        <f>VLOOKUP(T23,'FM JC'!$C$1:$F$378,4,FALSE)</f>
        <v>321</v>
      </c>
    </row>
    <row r="24" spans="1:23" x14ac:dyDescent="0.25">
      <c r="A24" s="96">
        <v>21</v>
      </c>
      <c r="B24" s="89" t="s">
        <v>1505</v>
      </c>
      <c r="C24" s="12" t="s">
        <v>1506</v>
      </c>
      <c r="D24" s="152" t="s">
        <v>1268</v>
      </c>
      <c r="E24" s="161">
        <f t="shared" ca="1" si="0"/>
        <v>19642</v>
      </c>
      <c r="F24" s="157">
        <v>24686</v>
      </c>
      <c r="G24" s="5" t="s">
        <v>1269</v>
      </c>
      <c r="H24" s="5" t="s">
        <v>1681</v>
      </c>
      <c r="I24" s="100" t="s">
        <v>1507</v>
      </c>
      <c r="J24" s="100"/>
      <c r="K24" s="100" t="s">
        <v>1405</v>
      </c>
      <c r="L24" s="100" t="s">
        <v>1642</v>
      </c>
      <c r="M24" s="100" t="s">
        <v>1407</v>
      </c>
      <c r="N24" s="98">
        <v>1</v>
      </c>
      <c r="O24" s="88">
        <v>44152</v>
      </c>
      <c r="P24" s="146">
        <v>44332</v>
      </c>
      <c r="Q24" s="181" t="s">
        <v>23</v>
      </c>
      <c r="R24" s="148" t="s">
        <v>1347</v>
      </c>
      <c r="S24" s="167" t="s">
        <v>552</v>
      </c>
      <c r="T24" s="176" t="str">
        <f t="shared" si="1"/>
        <v>Willems Andreas</v>
      </c>
      <c r="U24" s="25" t="str">
        <f>VLOOKUP(T24,'FM JC'!$C$2:$F$378,2,FALSE)</f>
        <v>4920862134-397</v>
      </c>
      <c r="V24" s="25" t="str">
        <f>VLOOKUP(T24,'FM JC'!$C$1:$F$378,3,FALSE)</f>
        <v>Andreas.Willems@jobcenter-ge.de</v>
      </c>
      <c r="W24" s="177">
        <f>VLOOKUP(T24,'FM JC'!$C$1:$F$378,4,FALSE)</f>
        <v>324</v>
      </c>
    </row>
    <row r="25" spans="1:23" x14ac:dyDescent="0.25">
      <c r="A25" s="96">
        <v>22</v>
      </c>
      <c r="B25" s="89" t="s">
        <v>1467</v>
      </c>
      <c r="C25" s="89" t="s">
        <v>1468</v>
      </c>
      <c r="D25" s="152" t="s">
        <v>1268</v>
      </c>
      <c r="E25" s="161">
        <f t="shared" ca="1" si="0"/>
        <v>14769</v>
      </c>
      <c r="F25" s="157">
        <v>29559</v>
      </c>
      <c r="G25" s="5" t="s">
        <v>1269</v>
      </c>
      <c r="H25" s="5" t="s">
        <v>1681</v>
      </c>
      <c r="I25" s="100" t="s">
        <v>1469</v>
      </c>
      <c r="J25" s="100"/>
      <c r="K25" s="100" t="s">
        <v>1403</v>
      </c>
      <c r="L25" s="100" t="s">
        <v>1643</v>
      </c>
      <c r="M25" s="100" t="s">
        <v>1534</v>
      </c>
      <c r="N25" s="98">
        <v>3</v>
      </c>
      <c r="O25" s="88">
        <v>44103</v>
      </c>
      <c r="P25" s="143">
        <v>44282</v>
      </c>
      <c r="Q25" s="88">
        <v>44379</v>
      </c>
      <c r="R25" s="148" t="s">
        <v>1472</v>
      </c>
      <c r="S25" s="167" t="s">
        <v>1222</v>
      </c>
      <c r="T25" s="176" t="str">
        <f t="shared" si="1"/>
        <v>Musialak Lena</v>
      </c>
      <c r="U25" s="25" t="str">
        <f>VLOOKUP(T25,'FM JC'!$C$2:$F$378,2,FALSE)</f>
        <v>4920862134-336</v>
      </c>
      <c r="V25" s="25" t="str">
        <f>VLOOKUP(T25,'FM JC'!$C$1:$F$378,3,FALSE)</f>
        <v>Lena.Musialak@jobcenter-ge.de</v>
      </c>
      <c r="W25" s="177" t="str">
        <f>VLOOKUP(T25,'FM JC'!$C$1:$F$378,4,FALSE)</f>
        <v>322</v>
      </c>
    </row>
    <row r="26" spans="1:23" x14ac:dyDescent="0.25">
      <c r="A26" s="96">
        <v>23</v>
      </c>
      <c r="B26" s="138" t="s">
        <v>1544</v>
      </c>
      <c r="C26" s="12" t="s">
        <v>1545</v>
      </c>
      <c r="D26" s="152" t="s">
        <v>1268</v>
      </c>
      <c r="E26" s="161">
        <f t="shared" ca="1" si="0"/>
        <v>16787</v>
      </c>
      <c r="F26" s="158">
        <v>27541</v>
      </c>
      <c r="G26" s="96" t="s">
        <v>1269</v>
      </c>
      <c r="H26" s="5" t="s">
        <v>1628</v>
      </c>
      <c r="I26" s="12" t="s">
        <v>1552</v>
      </c>
      <c r="J26" s="12"/>
      <c r="K26" s="12" t="s">
        <v>1405</v>
      </c>
      <c r="L26" s="99" t="s">
        <v>1644</v>
      </c>
      <c r="M26" s="12" t="s">
        <v>1409</v>
      </c>
      <c r="N26" s="98">
        <v>3</v>
      </c>
      <c r="O26" s="90">
        <v>44236</v>
      </c>
      <c r="P26" s="145">
        <v>44379</v>
      </c>
      <c r="Q26" s="88" t="s">
        <v>23</v>
      </c>
      <c r="R26" s="148" t="s">
        <v>1350</v>
      </c>
      <c r="S26" s="167" t="s">
        <v>1351</v>
      </c>
      <c r="T26" s="176" t="str">
        <f t="shared" si="1"/>
        <v>Arslan Aysun</v>
      </c>
      <c r="U26" s="25" t="str">
        <f>VLOOKUP(T26,'FM JC'!$C$2:$F$378,2,FALSE)</f>
        <v>4920862134-264</v>
      </c>
      <c r="V26" s="25" t="str">
        <f>VLOOKUP(T26,'FM JC'!$C$1:$F$378,3,FALSE)</f>
        <v>Aysun.Arslan2@jobcenter-ge.de</v>
      </c>
      <c r="W26" s="177">
        <f>VLOOKUP(T26,'FM JC'!$C$1:$F$378,4,FALSE)</f>
        <v>324</v>
      </c>
    </row>
    <row r="27" spans="1:23" x14ac:dyDescent="0.25">
      <c r="A27" s="96">
        <v>24</v>
      </c>
      <c r="B27" s="27" t="s">
        <v>1604</v>
      </c>
      <c r="C27" s="15" t="s">
        <v>1453</v>
      </c>
      <c r="D27" s="154" t="s">
        <v>1268</v>
      </c>
      <c r="E27" s="161">
        <f t="shared" ca="1" si="0"/>
        <v>11380</v>
      </c>
      <c r="F27" s="159">
        <v>32948</v>
      </c>
      <c r="G27" s="19" t="s">
        <v>1269</v>
      </c>
      <c r="H27" s="5" t="s">
        <v>1681</v>
      </c>
      <c r="I27" s="15" t="s">
        <v>1605</v>
      </c>
      <c r="J27" s="15" t="s">
        <v>1606</v>
      </c>
      <c r="K27" s="15" t="s">
        <v>1536</v>
      </c>
      <c r="L27" s="139" t="s">
        <v>1645</v>
      </c>
      <c r="M27" s="15" t="s">
        <v>1407</v>
      </c>
      <c r="N27" s="8">
        <v>1</v>
      </c>
      <c r="O27" s="88">
        <v>44292</v>
      </c>
      <c r="P27" s="143">
        <v>44379</v>
      </c>
      <c r="Q27" s="88" t="s">
        <v>23</v>
      </c>
      <c r="R27" s="149" t="s">
        <v>1300</v>
      </c>
      <c r="S27" s="170" t="s">
        <v>1301</v>
      </c>
      <c r="T27" s="176" t="str">
        <f t="shared" si="1"/>
        <v>Ekinci Deriya</v>
      </c>
      <c r="U27" s="25" t="str">
        <f>VLOOKUP(T27,'FM JC'!$C$2:$F$378,2,FALSE)</f>
        <v>4920862134-176</v>
      </c>
      <c r="V27" s="25" t="str">
        <f>VLOOKUP(T27,'FM JC'!$C$1:$F$378,3,FALSE)</f>
        <v>Deriya.Ekinci@jobcenter-ge.de</v>
      </c>
      <c r="W27" s="177">
        <f>VLOOKUP(T27,'FM JC'!$C$1:$F$378,4,FALSE)</f>
        <v>221</v>
      </c>
    </row>
    <row r="28" spans="1:23" x14ac:dyDescent="0.25">
      <c r="A28" s="96">
        <v>25</v>
      </c>
      <c r="B28" s="89" t="s">
        <v>1295</v>
      </c>
      <c r="C28" s="89" t="s">
        <v>360</v>
      </c>
      <c r="D28" s="152" t="s">
        <v>1265</v>
      </c>
      <c r="E28" s="161">
        <f t="shared" ca="1" si="0"/>
        <v>20533</v>
      </c>
      <c r="F28" s="157">
        <v>23795</v>
      </c>
      <c r="G28" s="5" t="s">
        <v>1266</v>
      </c>
      <c r="H28" s="5" t="s">
        <v>1629</v>
      </c>
      <c r="I28" s="100" t="s">
        <v>1382</v>
      </c>
      <c r="J28" s="100"/>
      <c r="K28" s="100" t="s">
        <v>1403</v>
      </c>
      <c r="L28" s="100" t="s">
        <v>1646</v>
      </c>
      <c r="M28" s="100" t="s">
        <v>1529</v>
      </c>
      <c r="N28" s="98">
        <v>2</v>
      </c>
      <c r="O28" s="88">
        <v>44075</v>
      </c>
      <c r="P28" s="143">
        <v>44255</v>
      </c>
      <c r="Q28" s="88" t="s">
        <v>23</v>
      </c>
      <c r="R28" s="150" t="s">
        <v>1067</v>
      </c>
      <c r="S28" s="171" t="s">
        <v>270</v>
      </c>
      <c r="T28" s="176" t="str">
        <f t="shared" si="1"/>
        <v>Sossin-Arbatow Claudia</v>
      </c>
      <c r="U28" s="25" t="str">
        <f>VLOOKUP(T28,'FM JC'!$C$2:$F$378,2,FALSE)</f>
        <v>4920862134-528</v>
      </c>
      <c r="V28" s="25" t="str">
        <f>VLOOKUP(T28,'FM JC'!$C$1:$F$378,3,FALSE)</f>
        <v>Claudia.Sossin-Arbatow@jobcenter-ge.de</v>
      </c>
      <c r="W28" s="177" t="str">
        <f>VLOOKUP(T28,'FM JC'!$C$1:$F$378,4,FALSE)</f>
        <v>222</v>
      </c>
    </row>
    <row r="29" spans="1:23" x14ac:dyDescent="0.25">
      <c r="A29" s="96">
        <v>26</v>
      </c>
      <c r="B29" s="89" t="s">
        <v>1700</v>
      </c>
      <c r="C29" s="12" t="s">
        <v>1701</v>
      </c>
      <c r="D29" s="152" t="s">
        <v>1268</v>
      </c>
      <c r="E29" s="161">
        <f t="shared" ca="1" si="0"/>
        <v>9781</v>
      </c>
      <c r="F29" s="157">
        <v>34547</v>
      </c>
      <c r="G29" s="5" t="s">
        <v>1269</v>
      </c>
      <c r="H29" s="5" t="s">
        <v>1681</v>
      </c>
      <c r="I29" s="97" t="s">
        <v>1702</v>
      </c>
      <c r="J29" s="97"/>
      <c r="K29" s="97" t="s">
        <v>1536</v>
      </c>
      <c r="L29" s="192" t="s">
        <v>1703</v>
      </c>
      <c r="M29" s="97"/>
      <c r="N29" s="98">
        <v>1</v>
      </c>
      <c r="O29" s="88">
        <v>44327</v>
      </c>
      <c r="P29" s="143">
        <v>44379</v>
      </c>
      <c r="Q29" s="88" t="s">
        <v>23</v>
      </c>
      <c r="R29" s="148" t="s">
        <v>1704</v>
      </c>
      <c r="S29" s="167" t="s">
        <v>1705</v>
      </c>
      <c r="T29" s="176" t="str">
        <f t="shared" si="1"/>
        <v>Dämmer Celine</v>
      </c>
      <c r="U29" s="25" t="str">
        <f>VLOOKUP(T29,'FM JC'!$C$2:$F$378,2,FALSE)</f>
        <v>4920862134-335</v>
      </c>
      <c r="V29" s="25" t="str">
        <f>VLOOKUP(T29,'FM JC'!$C$1:$F$378,3,FALSE)</f>
        <v>Celine.Daemmer@jobcenter-ge.de</v>
      </c>
      <c r="W29" s="177">
        <f>VLOOKUP(T29,'FM JC'!$C$1:$F$378,4,FALSE)</f>
        <v>221</v>
      </c>
    </row>
    <row r="30" spans="1:23" x14ac:dyDescent="0.25">
      <c r="A30" s="96">
        <v>27</v>
      </c>
      <c r="B30" s="89" t="s">
        <v>1425</v>
      </c>
      <c r="C30" s="89" t="s">
        <v>1426</v>
      </c>
      <c r="D30" s="152" t="s">
        <v>1268</v>
      </c>
      <c r="E30" s="161">
        <f t="shared" ca="1" si="0"/>
        <v>14189</v>
      </c>
      <c r="F30" s="157">
        <v>30139</v>
      </c>
      <c r="G30" s="5" t="s">
        <v>1266</v>
      </c>
      <c r="H30" s="5" t="s">
        <v>1629</v>
      </c>
      <c r="I30" s="100" t="s">
        <v>1440</v>
      </c>
      <c r="J30" s="100" t="s">
        <v>1441</v>
      </c>
      <c r="K30" s="100" t="s">
        <v>1403</v>
      </c>
      <c r="L30" s="100" t="s">
        <v>1647</v>
      </c>
      <c r="M30" s="100" t="s">
        <v>1463</v>
      </c>
      <c r="N30" s="98">
        <v>1</v>
      </c>
      <c r="O30" s="88">
        <v>44124</v>
      </c>
      <c r="P30" s="143">
        <v>44305</v>
      </c>
      <c r="Q30" s="88" t="s">
        <v>23</v>
      </c>
      <c r="R30" s="148" t="s">
        <v>1438</v>
      </c>
      <c r="S30" s="167" t="s">
        <v>398</v>
      </c>
      <c r="T30" s="176" t="str">
        <f t="shared" si="1"/>
        <v>van Staa Andrea</v>
      </c>
      <c r="U30" s="25" t="str">
        <f>VLOOKUP(T30,'FM JC'!$C$2:$F$378,2,FALSE)</f>
        <v>4920862134-457</v>
      </c>
      <c r="V30" s="25" t="str">
        <f>VLOOKUP(T30,'FM JC'!$C$1:$F$378,3,FALSE)</f>
        <v>Andrea.Staa@jobcenter-ge.de</v>
      </c>
      <c r="W30" s="177" t="str">
        <f>VLOOKUP(T30,'FM JC'!$C$1:$F$378,4,FALSE)</f>
        <v>324</v>
      </c>
    </row>
    <row r="31" spans="1:23" x14ac:dyDescent="0.25">
      <c r="A31" s="96">
        <v>28</v>
      </c>
      <c r="B31" s="89" t="s">
        <v>1564</v>
      </c>
      <c r="C31" s="12" t="s">
        <v>1565</v>
      </c>
      <c r="D31" s="152" t="s">
        <v>1268</v>
      </c>
      <c r="E31" s="161">
        <f t="shared" ca="1" si="0"/>
        <v>13507</v>
      </c>
      <c r="F31" s="157">
        <v>30821</v>
      </c>
      <c r="G31" s="5" t="s">
        <v>1269</v>
      </c>
      <c r="H31" s="5" t="s">
        <v>1629</v>
      </c>
      <c r="I31" s="100" t="s">
        <v>1572</v>
      </c>
      <c r="J31" s="100"/>
      <c r="K31" s="100" t="s">
        <v>1536</v>
      </c>
      <c r="L31" s="100" t="s">
        <v>1648</v>
      </c>
      <c r="M31" s="100" t="s">
        <v>1463</v>
      </c>
      <c r="N31" s="98">
        <v>2</v>
      </c>
      <c r="O31" s="88">
        <v>44257</v>
      </c>
      <c r="P31" s="146">
        <v>44379</v>
      </c>
      <c r="Q31" s="88" t="s">
        <v>23</v>
      </c>
      <c r="R31" s="148" t="s">
        <v>708</v>
      </c>
      <c r="S31" s="167" t="s">
        <v>232</v>
      </c>
      <c r="T31" s="176" t="str">
        <f t="shared" si="1"/>
        <v>Lehnig Anke</v>
      </c>
      <c r="U31" s="25" t="str">
        <f>VLOOKUP(T31,'FM JC'!$C$2:$F$378,2,FALSE)</f>
        <v>49208 62134-465</v>
      </c>
      <c r="V31" s="25" t="str">
        <f>VLOOKUP(T31,'FM JC'!$C$1:$F$378,3,FALSE)</f>
        <v>Anke.Lehnig@jobcenter-ge.de</v>
      </c>
      <c r="W31" s="177">
        <f>VLOOKUP(T31,'FM JC'!$C$1:$F$378,4,FALSE)</f>
        <v>322</v>
      </c>
    </row>
    <row r="32" spans="1:23" x14ac:dyDescent="0.25">
      <c r="A32" s="96">
        <v>29</v>
      </c>
      <c r="B32" s="27" t="s">
        <v>1607</v>
      </c>
      <c r="C32" s="15" t="s">
        <v>1608</v>
      </c>
      <c r="D32" s="154" t="s">
        <v>1268</v>
      </c>
      <c r="E32" s="161">
        <f t="shared" ca="1" si="0"/>
        <v>10638</v>
      </c>
      <c r="F32" s="159">
        <v>33690</v>
      </c>
      <c r="G32" s="19" t="s">
        <v>1269</v>
      </c>
      <c r="H32" s="5" t="s">
        <v>1681</v>
      </c>
      <c r="I32" s="15" t="s">
        <v>1609</v>
      </c>
      <c r="J32" s="15"/>
      <c r="K32" s="15" t="s">
        <v>1536</v>
      </c>
      <c r="L32" s="139" t="s">
        <v>1649</v>
      </c>
      <c r="M32" s="15" t="s">
        <v>1409</v>
      </c>
      <c r="N32" s="8">
        <v>2</v>
      </c>
      <c r="O32" s="88">
        <v>44292</v>
      </c>
      <c r="P32" s="143">
        <v>44379</v>
      </c>
      <c r="Q32" s="88" t="s">
        <v>23</v>
      </c>
      <c r="R32" s="149" t="s">
        <v>793</v>
      </c>
      <c r="S32" s="169" t="s">
        <v>794</v>
      </c>
      <c r="T32" s="176" t="str">
        <f t="shared" si="1"/>
        <v>Murselovic Amira</v>
      </c>
      <c r="U32" s="25" t="str">
        <f>VLOOKUP(T32,'FM JC'!$C$2:$F$378,2,FALSE)</f>
        <v>4920862134-433</v>
      </c>
      <c r="V32" s="25" t="str">
        <f>VLOOKUP(T32,'FM JC'!$C$1:$F$378,3,FALSE)</f>
        <v>Amira.Murselovic@jobcenter-ge.de</v>
      </c>
      <c r="W32" s="177">
        <f>VLOOKUP(T32,'FM JC'!$C$1:$F$378,4,FALSE)</f>
        <v>222</v>
      </c>
    </row>
    <row r="33" spans="1:27" x14ac:dyDescent="0.25">
      <c r="A33" s="96">
        <v>30</v>
      </c>
      <c r="B33" s="89" t="s">
        <v>1427</v>
      </c>
      <c r="C33" s="12" t="s">
        <v>1428</v>
      </c>
      <c r="D33" s="152" t="s">
        <v>1268</v>
      </c>
      <c r="E33" s="161">
        <f t="shared" ca="1" si="0"/>
        <v>11075</v>
      </c>
      <c r="F33" s="157">
        <v>33253</v>
      </c>
      <c r="G33" s="5" t="s">
        <v>1269</v>
      </c>
      <c r="H33" s="5" t="s">
        <v>1629</v>
      </c>
      <c r="I33" s="100" t="s">
        <v>1433</v>
      </c>
      <c r="J33" s="100"/>
      <c r="K33" s="100" t="s">
        <v>1403</v>
      </c>
      <c r="L33" s="100" t="s">
        <v>1650</v>
      </c>
      <c r="M33" s="100" t="s">
        <v>1408</v>
      </c>
      <c r="N33" s="98">
        <v>3</v>
      </c>
      <c r="O33" s="88">
        <v>44054</v>
      </c>
      <c r="P33" s="143">
        <v>44237</v>
      </c>
      <c r="Q33" s="88" t="s">
        <v>23</v>
      </c>
      <c r="R33" s="148" t="s">
        <v>1347</v>
      </c>
      <c r="S33" s="167" t="s">
        <v>552</v>
      </c>
      <c r="T33" s="176" t="str">
        <f t="shared" si="1"/>
        <v>Willems Andreas</v>
      </c>
      <c r="U33" s="25" t="str">
        <f>VLOOKUP(T33,'FM JC'!$C$2:$F$378,2,FALSE)</f>
        <v>4920862134-397</v>
      </c>
      <c r="V33" s="25" t="str">
        <f>VLOOKUP(T33,'FM JC'!$C$1:$F$378,3,FALSE)</f>
        <v>Andreas.Willems@jobcenter-ge.de</v>
      </c>
      <c r="W33" s="177">
        <f>VLOOKUP(T33,'FM JC'!$C$1:$F$378,4,FALSE)</f>
        <v>324</v>
      </c>
    </row>
    <row r="34" spans="1:27" x14ac:dyDescent="0.25">
      <c r="A34" s="96">
        <v>31</v>
      </c>
      <c r="B34" s="89" t="s">
        <v>1577</v>
      </c>
      <c r="C34" s="12" t="s">
        <v>1578</v>
      </c>
      <c r="D34" s="153" t="s">
        <v>1268</v>
      </c>
      <c r="E34" s="161">
        <f t="shared" ca="1" si="0"/>
        <v>9943</v>
      </c>
      <c r="F34" s="158">
        <v>34385</v>
      </c>
      <c r="G34" s="96" t="s">
        <v>1269</v>
      </c>
      <c r="H34" s="5" t="s">
        <v>1628</v>
      </c>
      <c r="I34" s="12" t="s">
        <v>1581</v>
      </c>
      <c r="J34" s="12"/>
      <c r="K34" s="12" t="s">
        <v>1536</v>
      </c>
      <c r="L34" s="99" t="s">
        <v>1651</v>
      </c>
      <c r="M34" s="12" t="s">
        <v>1534</v>
      </c>
      <c r="N34" s="5">
        <v>1</v>
      </c>
      <c r="O34" s="90">
        <v>44271</v>
      </c>
      <c r="P34" s="145">
        <v>44379</v>
      </c>
      <c r="Q34" s="88" t="s">
        <v>23</v>
      </c>
      <c r="R34" s="148" t="s">
        <v>1350</v>
      </c>
      <c r="S34" s="168" t="s">
        <v>1351</v>
      </c>
      <c r="T34" s="176" t="str">
        <f t="shared" si="1"/>
        <v>Arslan Aysun</v>
      </c>
      <c r="U34" s="25" t="str">
        <f>VLOOKUP(T34,'FM JC'!$C$2:$F$378,2,FALSE)</f>
        <v>4920862134-264</v>
      </c>
      <c r="V34" s="25" t="str">
        <f>VLOOKUP(T34,'FM JC'!$C$1:$F$378,3,FALSE)</f>
        <v>Aysun.Arslan2@jobcenter-ge.de</v>
      </c>
      <c r="W34" s="177">
        <f>VLOOKUP(T34,'FM JC'!$C$1:$F$378,4,FALSE)</f>
        <v>324</v>
      </c>
    </row>
    <row r="35" spans="1:27" x14ac:dyDescent="0.25">
      <c r="A35" s="96">
        <v>32</v>
      </c>
      <c r="B35" s="27" t="s">
        <v>1610</v>
      </c>
      <c r="C35" s="15" t="s">
        <v>1611</v>
      </c>
      <c r="D35" s="154" t="s">
        <v>1268</v>
      </c>
      <c r="E35" s="161">
        <f t="shared" ca="1" si="0"/>
        <v>11078</v>
      </c>
      <c r="F35" s="159">
        <v>33250</v>
      </c>
      <c r="G35" s="19" t="s">
        <v>1269</v>
      </c>
      <c r="H35" s="5" t="s">
        <v>1681</v>
      </c>
      <c r="I35" s="15" t="s">
        <v>1612</v>
      </c>
      <c r="J35" s="15"/>
      <c r="K35" s="15" t="s">
        <v>1536</v>
      </c>
      <c r="L35" s="139" t="s">
        <v>1695</v>
      </c>
      <c r="M35" s="15" t="s">
        <v>1461</v>
      </c>
      <c r="N35" s="8">
        <v>2</v>
      </c>
      <c r="O35" s="88">
        <v>44292</v>
      </c>
      <c r="P35" s="143">
        <v>44379</v>
      </c>
      <c r="Q35" s="88" t="s">
        <v>23</v>
      </c>
      <c r="R35" s="149" t="s">
        <v>1624</v>
      </c>
      <c r="S35" s="169" t="s">
        <v>197</v>
      </c>
      <c r="T35" s="176" t="str">
        <f t="shared" si="1"/>
        <v>Trojan Angelika</v>
      </c>
      <c r="U35" s="25" t="str">
        <f>VLOOKUP(T35,'FM JC'!$C$2:$F$378,2,FALSE)</f>
        <v>4920862134-242</v>
      </c>
      <c r="V35" s="25" t="str">
        <f>VLOOKUP(T35,'FM JC'!$C$1:$F$378,3,FALSE)</f>
        <v>Angelika.Trojan@jobcenter-ge.de</v>
      </c>
      <c r="W35" s="177">
        <f>VLOOKUP(T35,'FM JC'!$C$1:$F$378,4,FALSE)</f>
        <v>222</v>
      </c>
    </row>
    <row r="36" spans="1:27" x14ac:dyDescent="0.25">
      <c r="A36" s="96">
        <v>33</v>
      </c>
      <c r="B36" s="27" t="s">
        <v>1613</v>
      </c>
      <c r="C36" s="15" t="s">
        <v>1614</v>
      </c>
      <c r="D36" s="154" t="s">
        <v>1268</v>
      </c>
      <c r="E36" s="161">
        <f t="shared" ref="E36:E67" ca="1" si="2">$I$1-F36</f>
        <v>10295</v>
      </c>
      <c r="F36" s="159">
        <v>34033</v>
      </c>
      <c r="G36" s="19" t="s">
        <v>1269</v>
      </c>
      <c r="H36" s="5" t="s">
        <v>1629</v>
      </c>
      <c r="I36" s="15" t="s">
        <v>1615</v>
      </c>
      <c r="J36" s="15"/>
      <c r="K36" s="15" t="s">
        <v>1536</v>
      </c>
      <c r="L36" s="139" t="s">
        <v>1652</v>
      </c>
      <c r="M36" s="15" t="s">
        <v>1409</v>
      </c>
      <c r="N36" s="8">
        <v>2</v>
      </c>
      <c r="O36" s="88">
        <v>44292</v>
      </c>
      <c r="P36" s="143">
        <v>44379</v>
      </c>
      <c r="Q36" s="88" t="s">
        <v>23</v>
      </c>
      <c r="R36" s="149" t="s">
        <v>1622</v>
      </c>
      <c r="S36" s="169" t="s">
        <v>669</v>
      </c>
      <c r="T36" s="176" t="str">
        <f t="shared" ref="T36:T67" si="3">CONCATENATE(R36," ",S36)</f>
        <v>Wollmuth Simone</v>
      </c>
      <c r="U36" s="25" t="str">
        <f>VLOOKUP(T36,'FM JC'!$C$2:$F$378,2,FALSE)</f>
        <v>4920862134-326</v>
      </c>
      <c r="V36" s="25" t="str">
        <f>VLOOKUP(T36,'FM JC'!$C$1:$F$378,3,FALSE)</f>
        <v>Simone.Wollmuth@jobcenter-ge.de</v>
      </c>
      <c r="W36" s="177">
        <f>VLOOKUP(T36,'FM JC'!$C$1:$F$378,4,FALSE)</f>
        <v>321</v>
      </c>
    </row>
    <row r="37" spans="1:27" x14ac:dyDescent="0.25">
      <c r="A37" s="96">
        <v>34</v>
      </c>
      <c r="B37" s="89" t="s">
        <v>1399</v>
      </c>
      <c r="C37" s="89" t="s">
        <v>1400</v>
      </c>
      <c r="D37" s="155" t="s">
        <v>1268</v>
      </c>
      <c r="E37" s="161">
        <f t="shared" ca="1" si="2"/>
        <v>13678</v>
      </c>
      <c r="F37" s="160">
        <v>30650</v>
      </c>
      <c r="G37" s="102" t="s">
        <v>1269</v>
      </c>
      <c r="H37" s="5" t="s">
        <v>1628</v>
      </c>
      <c r="I37" s="103" t="s">
        <v>1401</v>
      </c>
      <c r="J37" s="103"/>
      <c r="K37" s="103" t="s">
        <v>1405</v>
      </c>
      <c r="L37" s="103" t="s">
        <v>1653</v>
      </c>
      <c r="M37" s="103" t="s">
        <v>1409</v>
      </c>
      <c r="N37" s="98">
        <v>2</v>
      </c>
      <c r="O37" s="88">
        <v>44061</v>
      </c>
      <c r="P37" s="143">
        <v>44244</v>
      </c>
      <c r="Q37" s="88" t="s">
        <v>23</v>
      </c>
      <c r="R37" s="150" t="s">
        <v>110</v>
      </c>
      <c r="S37" s="171" t="s">
        <v>111</v>
      </c>
      <c r="T37" s="176" t="str">
        <f t="shared" si="3"/>
        <v>Beyer Tom</v>
      </c>
      <c r="U37" s="25" t="str">
        <f>VLOOKUP(T37,'FM JC'!$C$2:$F$378,2,FALSE)</f>
        <v>4920862134-252</v>
      </c>
      <c r="V37" s="25" t="str">
        <f>VLOOKUP(T37,'FM JC'!$C$1:$F$378,3,FALSE)</f>
        <v>Tom.Beyer@jobcenter-ge.de</v>
      </c>
      <c r="W37" s="177" t="str">
        <f>VLOOKUP(T37,'FM JC'!$C$1:$F$378,4,FALSE)</f>
        <v>322</v>
      </c>
    </row>
    <row r="38" spans="1:27" x14ac:dyDescent="0.25">
      <c r="A38" s="96">
        <v>35</v>
      </c>
      <c r="B38" s="89" t="s">
        <v>1566</v>
      </c>
      <c r="C38" s="12" t="s">
        <v>705</v>
      </c>
      <c r="D38" s="152" t="s">
        <v>1268</v>
      </c>
      <c r="E38" s="161">
        <f t="shared" ca="1" si="2"/>
        <v>17436</v>
      </c>
      <c r="F38" s="157">
        <v>26892</v>
      </c>
      <c r="G38" s="5" t="s">
        <v>1269</v>
      </c>
      <c r="H38" s="5" t="s">
        <v>1628</v>
      </c>
      <c r="I38" s="100" t="s">
        <v>1573</v>
      </c>
      <c r="J38" s="97"/>
      <c r="K38" s="100" t="s">
        <v>1536</v>
      </c>
      <c r="L38" s="100" t="s">
        <v>1654</v>
      </c>
      <c r="M38" s="100" t="s">
        <v>1463</v>
      </c>
      <c r="N38" s="98">
        <v>1</v>
      </c>
      <c r="O38" s="88">
        <v>44257</v>
      </c>
      <c r="P38" s="143">
        <v>44379</v>
      </c>
      <c r="Q38" s="181" t="s">
        <v>23</v>
      </c>
      <c r="R38" s="148" t="s">
        <v>476</v>
      </c>
      <c r="S38" s="167" t="s">
        <v>477</v>
      </c>
      <c r="T38" s="176" t="str">
        <f t="shared" si="3"/>
        <v>Horvath Elke</v>
      </c>
      <c r="U38" s="25" t="str">
        <f>VLOOKUP(T38,'FM JC'!$C$2:$F$378,2,FALSE)</f>
        <v>49208 62134-186</v>
      </c>
      <c r="V38" s="25" t="str">
        <f>VLOOKUP(T38,'FM JC'!$C$1:$F$378,3,FALSE)</f>
        <v>Elke.Horvath@jobcenter-ge.de</v>
      </c>
      <c r="W38" s="177">
        <f>VLOOKUP(T38,'FM JC'!$C$1:$F$378,4,FALSE)</f>
        <v>221</v>
      </c>
    </row>
    <row r="39" spans="1:27" x14ac:dyDescent="0.25">
      <c r="A39" s="96">
        <v>36</v>
      </c>
      <c r="B39" s="89" t="s">
        <v>1470</v>
      </c>
      <c r="C39" s="89" t="s">
        <v>1471</v>
      </c>
      <c r="D39" s="152" t="s">
        <v>1265</v>
      </c>
      <c r="E39" s="161">
        <f t="shared" ca="1" si="2"/>
        <v>10264</v>
      </c>
      <c r="F39" s="157">
        <v>34064</v>
      </c>
      <c r="G39" s="5" t="s">
        <v>1266</v>
      </c>
      <c r="H39" s="5" t="s">
        <v>1628</v>
      </c>
      <c r="I39" s="100" t="s">
        <v>1495</v>
      </c>
      <c r="J39" s="100"/>
      <c r="K39" s="100" t="s">
        <v>1403</v>
      </c>
      <c r="L39" s="100" t="s">
        <v>1655</v>
      </c>
      <c r="M39" s="100" t="s">
        <v>1408</v>
      </c>
      <c r="N39" s="98">
        <v>2</v>
      </c>
      <c r="O39" s="88">
        <v>44104</v>
      </c>
      <c r="P39" s="143">
        <v>44283</v>
      </c>
      <c r="Q39" s="88">
        <v>44379</v>
      </c>
      <c r="R39" s="148" t="s">
        <v>1438</v>
      </c>
      <c r="S39" s="167" t="s">
        <v>398</v>
      </c>
      <c r="T39" s="176" t="str">
        <f t="shared" si="3"/>
        <v>van Staa Andrea</v>
      </c>
      <c r="U39" s="25" t="str">
        <f>VLOOKUP(T39,'FM JC'!$C$2:$F$378,2,FALSE)</f>
        <v>4920862134-457</v>
      </c>
      <c r="V39" s="25" t="str">
        <f>VLOOKUP(T39,'FM JC'!$C$1:$F$378,3,FALSE)</f>
        <v>Andrea.Staa@jobcenter-ge.de</v>
      </c>
      <c r="W39" s="177" t="str">
        <f>VLOOKUP(T39,'FM JC'!$C$1:$F$378,4,FALSE)</f>
        <v>324</v>
      </c>
      <c r="X39" s="34"/>
      <c r="Y39" s="34"/>
      <c r="Z39" s="34"/>
      <c r="AA39" s="34"/>
    </row>
    <row r="40" spans="1:27" x14ac:dyDescent="0.25">
      <c r="A40" s="96">
        <v>37</v>
      </c>
      <c r="B40" s="138" t="s">
        <v>1510</v>
      </c>
      <c r="C40" s="108" t="s">
        <v>1511</v>
      </c>
      <c r="D40" s="152" t="s">
        <v>1265</v>
      </c>
      <c r="E40" s="161">
        <f t="shared" ca="1" si="2"/>
        <v>19206</v>
      </c>
      <c r="F40" s="157">
        <v>25122</v>
      </c>
      <c r="G40" s="5" t="s">
        <v>1269</v>
      </c>
      <c r="H40" s="5" t="s">
        <v>1629</v>
      </c>
      <c r="I40" s="104" t="s">
        <v>1512</v>
      </c>
      <c r="J40" s="97"/>
      <c r="K40" s="97" t="s">
        <v>1403</v>
      </c>
      <c r="L40" s="194" t="s">
        <v>1656</v>
      </c>
      <c r="M40" s="97" t="s">
        <v>1529</v>
      </c>
      <c r="N40" s="98">
        <v>2</v>
      </c>
      <c r="O40" s="88">
        <v>44159</v>
      </c>
      <c r="P40" s="143">
        <v>44339</v>
      </c>
      <c r="Q40" s="88" t="s">
        <v>23</v>
      </c>
      <c r="R40" s="148" t="s">
        <v>1347</v>
      </c>
      <c r="S40" s="167" t="s">
        <v>552</v>
      </c>
      <c r="T40" s="176" t="str">
        <f t="shared" si="3"/>
        <v>Willems Andreas</v>
      </c>
      <c r="U40" s="25" t="str">
        <f>VLOOKUP(T40,'FM JC'!$C$2:$F$378,2,FALSE)</f>
        <v>4920862134-397</v>
      </c>
      <c r="V40" s="25" t="str">
        <f>VLOOKUP(T40,'FM JC'!$C$1:$F$378,3,FALSE)</f>
        <v>Andreas.Willems@jobcenter-ge.de</v>
      </c>
      <c r="W40" s="177">
        <f>VLOOKUP(T40,'FM JC'!$C$1:$F$378,4,FALSE)</f>
        <v>324</v>
      </c>
      <c r="X40" s="34"/>
      <c r="Y40" s="34"/>
      <c r="Z40" s="34"/>
      <c r="AA40" s="34"/>
    </row>
    <row r="41" spans="1:27" x14ac:dyDescent="0.25">
      <c r="A41" s="96">
        <v>38</v>
      </c>
      <c r="B41" s="27" t="s">
        <v>1616</v>
      </c>
      <c r="C41" s="15" t="s">
        <v>1617</v>
      </c>
      <c r="D41" s="154" t="s">
        <v>1268</v>
      </c>
      <c r="E41" s="161">
        <f t="shared" ca="1" si="2"/>
        <v>21316</v>
      </c>
      <c r="F41" s="159">
        <v>23012</v>
      </c>
      <c r="G41" s="19" t="s">
        <v>1269</v>
      </c>
      <c r="H41" s="5" t="s">
        <v>1628</v>
      </c>
      <c r="I41" s="15" t="s">
        <v>1618</v>
      </c>
      <c r="J41" s="15"/>
      <c r="K41" s="15" t="s">
        <v>1536</v>
      </c>
      <c r="L41" s="193" t="s">
        <v>1657</v>
      </c>
      <c r="M41" s="15" t="s">
        <v>1502</v>
      </c>
      <c r="N41" s="8">
        <v>2</v>
      </c>
      <c r="O41" s="88">
        <v>44292</v>
      </c>
      <c r="P41" s="143">
        <v>44379</v>
      </c>
      <c r="Q41" s="88" t="s">
        <v>23</v>
      </c>
      <c r="R41" s="148" t="s">
        <v>1547</v>
      </c>
      <c r="S41" s="167" t="s">
        <v>115</v>
      </c>
      <c r="T41" s="176" t="str">
        <f t="shared" si="3"/>
        <v>Laßwitz Sarah</v>
      </c>
      <c r="U41" s="25" t="str">
        <f>VLOOKUP(T41,'FM JC'!$C$2:$F$378,2,FALSE)</f>
        <v>4920862134-331</v>
      </c>
      <c r="V41" s="25" t="str">
        <f>VLOOKUP(T41,'FM JC'!$C$1:$F$378,3,FALSE)</f>
        <v>Sarah.Lasswitz@jobcenter-ge.de</v>
      </c>
      <c r="W41" s="177">
        <f>VLOOKUP(T41,'FM JC'!$C$1:$F$378,4,FALSE)</f>
        <v>222</v>
      </c>
      <c r="X41" s="34"/>
      <c r="Y41" s="34"/>
      <c r="Z41" s="34"/>
      <c r="AA41" s="34"/>
    </row>
    <row r="42" spans="1:27" x14ac:dyDescent="0.25">
      <c r="A42" s="96">
        <v>39</v>
      </c>
      <c r="B42" s="89" t="s">
        <v>1526</v>
      </c>
      <c r="C42" s="89" t="s">
        <v>1527</v>
      </c>
      <c r="D42" s="152" t="s">
        <v>1268</v>
      </c>
      <c r="E42" s="161">
        <f t="shared" ca="1" si="2"/>
        <v>18471</v>
      </c>
      <c r="F42" s="157">
        <v>25857</v>
      </c>
      <c r="G42" s="5" t="s">
        <v>1269</v>
      </c>
      <c r="H42" s="5" t="s">
        <v>1628</v>
      </c>
      <c r="I42" s="100" t="s">
        <v>1528</v>
      </c>
      <c r="J42" s="100"/>
      <c r="K42" s="100" t="s">
        <v>1405</v>
      </c>
      <c r="L42" s="100" t="s">
        <v>1635</v>
      </c>
      <c r="M42" s="100" t="s">
        <v>1462</v>
      </c>
      <c r="N42" s="98">
        <v>1</v>
      </c>
      <c r="O42" s="88">
        <v>44201</v>
      </c>
      <c r="P42" s="143">
        <v>44347</v>
      </c>
      <c r="Q42" s="88" t="s">
        <v>23</v>
      </c>
      <c r="R42" s="148" t="s">
        <v>1347</v>
      </c>
      <c r="S42" s="167" t="s">
        <v>552</v>
      </c>
      <c r="T42" s="176" t="str">
        <f t="shared" si="3"/>
        <v>Willems Andreas</v>
      </c>
      <c r="U42" s="25" t="str">
        <f>VLOOKUP(T42,'FM JC'!$C$2:$F$378,2,FALSE)</f>
        <v>4920862134-397</v>
      </c>
      <c r="V42" s="25" t="str">
        <f>VLOOKUP(T42,'FM JC'!$C$1:$F$378,3,FALSE)</f>
        <v>Andreas.Willems@jobcenter-ge.de</v>
      </c>
      <c r="W42" s="177">
        <f>VLOOKUP(T42,'FM JC'!$C$1:$F$378,4,FALSE)</f>
        <v>324</v>
      </c>
      <c r="X42" s="34"/>
      <c r="Y42" s="34"/>
      <c r="Z42" s="34"/>
      <c r="AA42" s="34"/>
    </row>
    <row r="43" spans="1:27" x14ac:dyDescent="0.25">
      <c r="A43" s="96">
        <v>40</v>
      </c>
      <c r="B43" s="89" t="s">
        <v>1579</v>
      </c>
      <c r="C43" s="106" t="s">
        <v>175</v>
      </c>
      <c r="D43" s="152" t="s">
        <v>1268</v>
      </c>
      <c r="E43" s="161">
        <f t="shared" ca="1" si="2"/>
        <v>16117</v>
      </c>
      <c r="F43" s="157">
        <v>28211</v>
      </c>
      <c r="G43" s="5" t="s">
        <v>1269</v>
      </c>
      <c r="H43" s="5" t="s">
        <v>1629</v>
      </c>
      <c r="I43" s="100" t="s">
        <v>1580</v>
      </c>
      <c r="J43" s="100"/>
      <c r="K43" s="100" t="s">
        <v>1536</v>
      </c>
      <c r="L43" s="100" t="s">
        <v>1658</v>
      </c>
      <c r="M43" s="100" t="s">
        <v>1529</v>
      </c>
      <c r="N43" s="98">
        <v>1</v>
      </c>
      <c r="O43" s="88">
        <v>44271</v>
      </c>
      <c r="P43" s="143">
        <v>44379</v>
      </c>
      <c r="Q43" s="88" t="s">
        <v>23</v>
      </c>
      <c r="R43" s="148" t="s">
        <v>1299</v>
      </c>
      <c r="S43" s="167" t="s">
        <v>1087</v>
      </c>
      <c r="T43" s="176" t="str">
        <f t="shared" si="3"/>
        <v>Pigors Karin</v>
      </c>
      <c r="U43" s="25" t="str">
        <f>VLOOKUP(T43,'FM JC'!$C$2:$F$378,2,FALSE)</f>
        <v>4920862134-123</v>
      </c>
      <c r="V43" s="25" t="str">
        <f>VLOOKUP(T43,'FM JC'!$C$1:$F$378,3,FALSE)</f>
        <v>Karin.Pigors@jobcenter-ge.de</v>
      </c>
      <c r="W43" s="177">
        <f>VLOOKUP(T43,'FM JC'!$C$1:$F$378,4,FALSE)</f>
        <v>322</v>
      </c>
      <c r="X43" s="34"/>
      <c r="Y43" s="34"/>
      <c r="Z43" s="34"/>
      <c r="AA43" s="34"/>
    </row>
    <row r="44" spans="1:27" x14ac:dyDescent="0.25">
      <c r="A44" s="96">
        <v>41</v>
      </c>
      <c r="B44" s="89" t="s">
        <v>1484</v>
      </c>
      <c r="C44" s="12" t="s">
        <v>1485</v>
      </c>
      <c r="D44" s="152" t="s">
        <v>1268</v>
      </c>
      <c r="E44" s="161">
        <f t="shared" ca="1" si="2"/>
        <v>16234</v>
      </c>
      <c r="F44" s="157">
        <v>28094</v>
      </c>
      <c r="G44" s="5" t="s">
        <v>1269</v>
      </c>
      <c r="H44" s="5" t="s">
        <v>1628</v>
      </c>
      <c r="I44" s="100" t="s">
        <v>1486</v>
      </c>
      <c r="J44" s="100"/>
      <c r="K44" s="100" t="s">
        <v>1403</v>
      </c>
      <c r="L44" s="100" t="s">
        <v>1635</v>
      </c>
      <c r="M44" s="100" t="s">
        <v>1462</v>
      </c>
      <c r="N44" s="98">
        <v>1</v>
      </c>
      <c r="O44" s="88">
        <v>44117</v>
      </c>
      <c r="P44" s="143">
        <v>44293</v>
      </c>
      <c r="Q44" s="88" t="s">
        <v>23</v>
      </c>
      <c r="R44" s="148" t="s">
        <v>110</v>
      </c>
      <c r="S44" s="167" t="s">
        <v>111</v>
      </c>
      <c r="T44" s="176" t="str">
        <f t="shared" si="3"/>
        <v>Beyer Tom</v>
      </c>
      <c r="U44" s="25" t="str">
        <f>VLOOKUP(T44,'FM JC'!$C$2:$F$378,2,FALSE)</f>
        <v>4920862134-252</v>
      </c>
      <c r="V44" s="25" t="str">
        <f>VLOOKUP(T44,'FM JC'!$C$1:$F$378,3,FALSE)</f>
        <v>Tom.Beyer@jobcenter-ge.de</v>
      </c>
      <c r="W44" s="177" t="str">
        <f>VLOOKUP(T44,'FM JC'!$C$1:$F$378,4,FALSE)</f>
        <v>322</v>
      </c>
      <c r="X44" s="34"/>
      <c r="Y44" s="34"/>
      <c r="Z44" s="34"/>
      <c r="AA44" s="34"/>
    </row>
    <row r="45" spans="1:27" x14ac:dyDescent="0.25">
      <c r="A45" s="96">
        <v>42</v>
      </c>
      <c r="B45" s="27" t="s">
        <v>1619</v>
      </c>
      <c r="C45" s="15" t="s">
        <v>175</v>
      </c>
      <c r="D45" s="154" t="s">
        <v>1268</v>
      </c>
      <c r="E45" s="161">
        <f t="shared" ca="1" si="2"/>
        <v>11880</v>
      </c>
      <c r="F45" s="159">
        <v>32448</v>
      </c>
      <c r="G45" s="19" t="s">
        <v>1269</v>
      </c>
      <c r="H45" s="5" t="s">
        <v>1628</v>
      </c>
      <c r="I45" s="15" t="s">
        <v>1620</v>
      </c>
      <c r="J45" s="15"/>
      <c r="K45" s="15" t="s">
        <v>1536</v>
      </c>
      <c r="L45" s="139" t="s">
        <v>1659</v>
      </c>
      <c r="M45" s="15" t="s">
        <v>1407</v>
      </c>
      <c r="N45" s="8">
        <v>1</v>
      </c>
      <c r="O45" s="88">
        <v>44292</v>
      </c>
      <c r="P45" s="143">
        <v>44379</v>
      </c>
      <c r="Q45" s="181" t="s">
        <v>23</v>
      </c>
      <c r="R45" s="148" t="s">
        <v>1547</v>
      </c>
      <c r="S45" s="167" t="s">
        <v>115</v>
      </c>
      <c r="T45" s="176" t="str">
        <f t="shared" si="3"/>
        <v>Laßwitz Sarah</v>
      </c>
      <c r="U45" s="25" t="str">
        <f>VLOOKUP(T45,'FM JC'!$C$2:$F$378,2,FALSE)</f>
        <v>4920862134-331</v>
      </c>
      <c r="V45" s="25" t="str">
        <f>VLOOKUP(T45,'FM JC'!$C$1:$F$378,3,FALSE)</f>
        <v>Sarah.Lasswitz@jobcenter-ge.de</v>
      </c>
      <c r="W45" s="177">
        <f>VLOOKUP(T45,'FM JC'!$C$1:$F$378,4,FALSE)</f>
        <v>222</v>
      </c>
      <c r="X45" s="34"/>
      <c r="Y45" s="34"/>
      <c r="Z45" s="34"/>
      <c r="AA45" s="34"/>
    </row>
    <row r="46" spans="1:27" ht="15" customHeight="1" x14ac:dyDescent="0.25">
      <c r="A46" s="96">
        <v>43</v>
      </c>
      <c r="B46" s="89" t="s">
        <v>1364</v>
      </c>
      <c r="C46" s="89" t="s">
        <v>1365</v>
      </c>
      <c r="D46" s="152" t="s">
        <v>1268</v>
      </c>
      <c r="E46" s="161">
        <f t="shared" ca="1" si="2"/>
        <v>21853</v>
      </c>
      <c r="F46" s="157">
        <v>22475</v>
      </c>
      <c r="G46" s="5" t="s">
        <v>1269</v>
      </c>
      <c r="H46" s="5" t="s">
        <v>1628</v>
      </c>
      <c r="I46" s="100" t="s">
        <v>1383</v>
      </c>
      <c r="J46" s="100"/>
      <c r="K46" s="100" t="s">
        <v>1405</v>
      </c>
      <c r="L46" s="101" t="s">
        <v>1635</v>
      </c>
      <c r="M46" s="100" t="s">
        <v>1534</v>
      </c>
      <c r="N46" s="98">
        <v>0</v>
      </c>
      <c r="O46" s="88">
        <v>44015</v>
      </c>
      <c r="P46" s="143">
        <v>44198</v>
      </c>
      <c r="Q46" s="88" t="s">
        <v>23</v>
      </c>
      <c r="R46" s="148" t="s">
        <v>1337</v>
      </c>
      <c r="S46" s="167" t="s">
        <v>1338</v>
      </c>
      <c r="T46" s="176" t="str">
        <f t="shared" si="3"/>
        <v>Lumia Filiz</v>
      </c>
      <c r="U46" s="25" t="str">
        <f>VLOOKUP(T46,'FM JC'!$C$2:$F$378,2,FALSE)</f>
        <v>4920862134-325</v>
      </c>
      <c r="V46" s="25" t="str">
        <f>VLOOKUP(T46,'FM JC'!$C$1:$F$378,3,FALSE)</f>
        <v>Filiz.Lumia@jobcenter-ge.de</v>
      </c>
      <c r="W46" s="177">
        <f>VLOOKUP(T46,'FM JC'!$C$1:$F$378,4,FALSE)</f>
        <v>221</v>
      </c>
      <c r="X46" s="34"/>
      <c r="Y46" s="34"/>
      <c r="Z46" s="34"/>
      <c r="AA46" s="34"/>
    </row>
    <row r="47" spans="1:27" x14ac:dyDescent="0.25">
      <c r="A47" s="96">
        <v>44</v>
      </c>
      <c r="B47" s="105" t="s">
        <v>1376</v>
      </c>
      <c r="C47" s="105" t="s">
        <v>1377</v>
      </c>
      <c r="D47" s="152" t="s">
        <v>1268</v>
      </c>
      <c r="E47" s="161">
        <f t="shared" ca="1" si="2"/>
        <v>20830</v>
      </c>
      <c r="F47" s="157">
        <v>23498</v>
      </c>
      <c r="G47" s="5" t="s">
        <v>1266</v>
      </c>
      <c r="H47" s="5" t="s">
        <v>1628</v>
      </c>
      <c r="I47" s="100" t="s">
        <v>1430</v>
      </c>
      <c r="J47" s="100"/>
      <c r="K47" s="100" t="s">
        <v>1403</v>
      </c>
      <c r="L47" s="27" t="s">
        <v>1668</v>
      </c>
      <c r="M47" s="100" t="s">
        <v>1407</v>
      </c>
      <c r="N47" s="98">
        <v>1</v>
      </c>
      <c r="O47" s="88">
        <v>44015</v>
      </c>
      <c r="P47" s="143">
        <v>44198</v>
      </c>
      <c r="Q47" s="88" t="s">
        <v>23</v>
      </c>
      <c r="R47" s="148" t="s">
        <v>1299</v>
      </c>
      <c r="S47" s="167" t="s">
        <v>1087</v>
      </c>
      <c r="T47" s="176" t="str">
        <f t="shared" si="3"/>
        <v>Pigors Karin</v>
      </c>
      <c r="U47" s="25" t="str">
        <f>VLOOKUP(T47,'FM JC'!$C$2:$F$378,2,FALSE)</f>
        <v>4920862134-123</v>
      </c>
      <c r="V47" s="25" t="str">
        <f>VLOOKUP(T47,'FM JC'!$C$1:$F$378,3,FALSE)</f>
        <v>Karin.Pigors@jobcenter-ge.de</v>
      </c>
      <c r="W47" s="177">
        <f>VLOOKUP(T47,'FM JC'!$C$1:$F$378,4,FALSE)</f>
        <v>322</v>
      </c>
      <c r="X47" s="34"/>
      <c r="Y47" s="34"/>
      <c r="Z47" s="34"/>
      <c r="AA47" s="34"/>
    </row>
    <row r="48" spans="1:27" x14ac:dyDescent="0.25">
      <c r="A48" s="96">
        <v>45</v>
      </c>
      <c r="B48" s="89" t="s">
        <v>1684</v>
      </c>
      <c r="C48" s="12" t="s">
        <v>1685</v>
      </c>
      <c r="D48" s="152" t="s">
        <v>1268</v>
      </c>
      <c r="E48" s="161">
        <f t="shared" ca="1" si="2"/>
        <v>9442</v>
      </c>
      <c r="F48" s="157">
        <v>34886</v>
      </c>
      <c r="G48" s="5" t="s">
        <v>1269</v>
      </c>
      <c r="H48" s="5" t="s">
        <v>1629</v>
      </c>
      <c r="I48" s="97" t="s">
        <v>1686</v>
      </c>
      <c r="J48" s="97"/>
      <c r="K48" s="97" t="s">
        <v>1536</v>
      </c>
      <c r="L48" s="192" t="s">
        <v>1687</v>
      </c>
      <c r="M48" s="97" t="s">
        <v>1409</v>
      </c>
      <c r="N48" s="98">
        <v>1</v>
      </c>
      <c r="O48" s="88">
        <v>44306</v>
      </c>
      <c r="P48" s="143">
        <v>44379</v>
      </c>
      <c r="Q48" s="88" t="s">
        <v>23</v>
      </c>
      <c r="R48" s="148" t="s">
        <v>793</v>
      </c>
      <c r="S48" s="167" t="s">
        <v>794</v>
      </c>
      <c r="T48" s="176" t="str">
        <f t="shared" si="3"/>
        <v>Murselovic Amira</v>
      </c>
      <c r="U48" s="25" t="str">
        <f>VLOOKUP(T48,'FM JC'!$C$2:$F$378,2,FALSE)</f>
        <v>4920862134-433</v>
      </c>
      <c r="V48" s="25" t="str">
        <f>VLOOKUP(T48,'FM JC'!$C$1:$F$378,3,FALSE)</f>
        <v>Amira.Murselovic@jobcenter-ge.de</v>
      </c>
      <c r="W48" s="177">
        <f>VLOOKUP(T48,'FM JC'!$C$1:$F$378,4,FALSE)</f>
        <v>222</v>
      </c>
      <c r="X48" s="34"/>
      <c r="Y48" s="34"/>
      <c r="Z48" s="34"/>
      <c r="AA48" s="34"/>
    </row>
    <row r="49" spans="1:27" x14ac:dyDescent="0.25">
      <c r="A49" s="96">
        <v>46</v>
      </c>
      <c r="B49" s="89" t="s">
        <v>1555</v>
      </c>
      <c r="C49" s="12" t="s">
        <v>1556</v>
      </c>
      <c r="D49" s="152" t="s">
        <v>1268</v>
      </c>
      <c r="E49" s="161">
        <f t="shared" ca="1" si="2"/>
        <v>9337</v>
      </c>
      <c r="F49" s="158">
        <v>34991</v>
      </c>
      <c r="G49" s="96" t="s">
        <v>1269</v>
      </c>
      <c r="H49" s="5" t="s">
        <v>1628</v>
      </c>
      <c r="I49" s="12" t="s">
        <v>1557</v>
      </c>
      <c r="J49" s="12"/>
      <c r="K49" s="12" t="s">
        <v>1403</v>
      </c>
      <c r="L49" s="99" t="s">
        <v>1660</v>
      </c>
      <c r="M49" s="12" t="s">
        <v>1407</v>
      </c>
      <c r="N49" s="98">
        <v>1</v>
      </c>
      <c r="O49" s="90">
        <v>44243</v>
      </c>
      <c r="P49" s="145">
        <v>44379</v>
      </c>
      <c r="Q49" s="88" t="s">
        <v>23</v>
      </c>
      <c r="R49" s="148" t="s">
        <v>1547</v>
      </c>
      <c r="S49" s="168" t="s">
        <v>115</v>
      </c>
      <c r="T49" s="176" t="str">
        <f t="shared" si="3"/>
        <v>Laßwitz Sarah</v>
      </c>
      <c r="U49" s="25" t="str">
        <f>VLOOKUP(T49,'FM JC'!$C$2:$F$378,2,FALSE)</f>
        <v>4920862134-331</v>
      </c>
      <c r="V49" s="25" t="str">
        <f>VLOOKUP(T49,'FM JC'!$C$1:$F$378,3,FALSE)</f>
        <v>Sarah.Lasswitz@jobcenter-ge.de</v>
      </c>
      <c r="W49" s="177">
        <f>VLOOKUP(T49,'FM JC'!$C$1:$F$378,4,FALSE)</f>
        <v>222</v>
      </c>
      <c r="X49" s="34"/>
      <c r="Y49" s="34"/>
      <c r="Z49" s="34"/>
      <c r="AA49" s="34"/>
    </row>
    <row r="50" spans="1:27" x14ac:dyDescent="0.25">
      <c r="A50" s="96">
        <v>47</v>
      </c>
      <c r="B50" s="89" t="s">
        <v>1698</v>
      </c>
      <c r="C50" s="12" t="s">
        <v>1181</v>
      </c>
      <c r="D50" s="152" t="s">
        <v>1268</v>
      </c>
      <c r="E50" s="161">
        <f t="shared" ca="1" si="2"/>
        <v>18854</v>
      </c>
      <c r="F50" s="157">
        <v>25474</v>
      </c>
      <c r="G50" s="5" t="s">
        <v>1269</v>
      </c>
      <c r="H50" s="5" t="s">
        <v>1628</v>
      </c>
      <c r="I50" s="100" t="s">
        <v>1699</v>
      </c>
      <c r="J50" s="100"/>
      <c r="K50" s="100" t="s">
        <v>1536</v>
      </c>
      <c r="L50" s="100" t="s">
        <v>1635</v>
      </c>
      <c r="M50" s="100" t="s">
        <v>1536</v>
      </c>
      <c r="N50" s="98">
        <v>3</v>
      </c>
      <c r="O50" s="88">
        <v>44327</v>
      </c>
      <c r="P50" s="143">
        <v>44379</v>
      </c>
      <c r="Q50" s="181" t="s">
        <v>23</v>
      </c>
      <c r="R50" s="151" t="s">
        <v>1244</v>
      </c>
      <c r="S50" s="172" t="s">
        <v>832</v>
      </c>
      <c r="T50" s="176" t="str">
        <f t="shared" si="3"/>
        <v>Zechel Sabrina</v>
      </c>
      <c r="U50" s="25" t="str">
        <f>VLOOKUP(T50,'FM JC'!$C$2:$F$378,2,FALSE)</f>
        <v>4920862134-520</v>
      </c>
      <c r="V50" s="25" t="str">
        <f>VLOOKUP(T50,'FM JC'!$C$1:$F$378,3,FALSE)</f>
        <v>Sabrina.Zechel@jobcenter-ge.de</v>
      </c>
      <c r="W50" s="177" t="str">
        <f>VLOOKUP(T50,'FM JC'!$C$1:$F$378,4,FALSE)</f>
        <v>222</v>
      </c>
    </row>
    <row r="51" spans="1:27" x14ac:dyDescent="0.25">
      <c r="A51" s="96">
        <v>48</v>
      </c>
      <c r="B51" s="107" t="s">
        <v>1475</v>
      </c>
      <c r="C51" s="107" t="s">
        <v>1476</v>
      </c>
      <c r="D51" s="152" t="s">
        <v>1265</v>
      </c>
      <c r="E51" s="161">
        <f t="shared" ca="1" si="2"/>
        <v>12859</v>
      </c>
      <c r="F51" s="157">
        <v>31469</v>
      </c>
      <c r="G51" s="5" t="s">
        <v>1269</v>
      </c>
      <c r="H51" s="5" t="s">
        <v>1629</v>
      </c>
      <c r="I51" s="100" t="s">
        <v>1478</v>
      </c>
      <c r="J51" s="100"/>
      <c r="K51" s="100" t="s">
        <v>1404</v>
      </c>
      <c r="L51" s="100" t="s">
        <v>1661</v>
      </c>
      <c r="M51" s="100" t="s">
        <v>1529</v>
      </c>
      <c r="N51" s="98">
        <v>3</v>
      </c>
      <c r="O51" s="88">
        <v>44015</v>
      </c>
      <c r="P51" s="143">
        <v>44230</v>
      </c>
      <c r="Q51" s="181" t="s">
        <v>23</v>
      </c>
      <c r="R51" s="148" t="s">
        <v>1540</v>
      </c>
      <c r="S51" s="167" t="s">
        <v>1539</v>
      </c>
      <c r="T51" s="176" t="str">
        <f t="shared" si="3"/>
        <v>Kirchner Ron</v>
      </c>
      <c r="U51" s="25" t="str">
        <f>VLOOKUP(T51,'FM JC'!$C$2:$F$378,2,FALSE)</f>
        <v>4920862134-329</v>
      </c>
      <c r="V51" s="25" t="str">
        <f>VLOOKUP(T51,'FM JC'!$C$1:$F$378,3,FALSE)</f>
        <v>Ron.Kirchner@jobcenter-ge.de</v>
      </c>
      <c r="W51" s="177">
        <f>VLOOKUP(T51,'FM JC'!$C$1:$F$378,4,FALSE)</f>
        <v>221</v>
      </c>
    </row>
    <row r="52" spans="1:27" ht="16.5" thickBot="1" x14ac:dyDescent="0.3">
      <c r="A52" s="96">
        <v>49</v>
      </c>
      <c r="B52" s="89" t="s">
        <v>1516</v>
      </c>
      <c r="C52" s="12" t="s">
        <v>832</v>
      </c>
      <c r="D52" s="152" t="s">
        <v>1265</v>
      </c>
      <c r="E52" s="162">
        <f t="shared" ca="1" si="2"/>
        <v>9688</v>
      </c>
      <c r="F52" s="157">
        <v>34640</v>
      </c>
      <c r="G52" s="5" t="s">
        <v>1269</v>
      </c>
      <c r="H52" s="5" t="s">
        <v>1628</v>
      </c>
      <c r="I52" s="97" t="s">
        <v>1551</v>
      </c>
      <c r="J52" s="97"/>
      <c r="K52" s="97" t="s">
        <v>1403</v>
      </c>
      <c r="L52" s="97" t="s">
        <v>1662</v>
      </c>
      <c r="M52" s="97" t="s">
        <v>1409</v>
      </c>
      <c r="N52" s="98">
        <v>2</v>
      </c>
      <c r="O52" s="88">
        <v>44188</v>
      </c>
      <c r="P52" s="143">
        <v>44339</v>
      </c>
      <c r="Q52" s="181" t="s">
        <v>23</v>
      </c>
      <c r="R52" s="148" t="s">
        <v>383</v>
      </c>
      <c r="S52" s="167" t="s">
        <v>384</v>
      </c>
      <c r="T52" s="178" t="str">
        <f t="shared" si="3"/>
        <v>Grafelmann Simon</v>
      </c>
      <c r="U52" s="25" t="str">
        <f>VLOOKUP(T52,'FM JC'!$C$2:$F$378,2,FALSE)</f>
        <v>4920862134-218</v>
      </c>
      <c r="V52" s="25" t="str">
        <f>VLOOKUP(T52,'FM JC'!$C$1:$F$378,3,FALSE)</f>
        <v>Simon.Grafelmann@jobcenter-ge.de</v>
      </c>
      <c r="W52" s="177" t="str">
        <f>VLOOKUP(T52,'FM JC'!$C$1:$F$378,4,FALSE)</f>
        <v>321</v>
      </c>
    </row>
    <row r="53" spans="1:27" x14ac:dyDescent="0.25">
      <c r="B53" s="128"/>
      <c r="C53" s="128"/>
      <c r="D53" s="130"/>
      <c r="E53" s="131"/>
      <c r="F53" s="132"/>
      <c r="G53" s="130"/>
      <c r="H53" s="137"/>
      <c r="I53" s="129"/>
      <c r="J53" s="129"/>
      <c r="K53" s="129"/>
      <c r="L53" s="129"/>
      <c r="M53" s="129"/>
      <c r="N53" s="133"/>
      <c r="O53" s="134"/>
      <c r="P53" s="134"/>
      <c r="Q53" s="134"/>
      <c r="R53" s="129"/>
      <c r="S53" s="135"/>
    </row>
    <row r="54" spans="1:27" x14ac:dyDescent="0.25">
      <c r="F54" s="73" t="s">
        <v>1628</v>
      </c>
      <c r="G54">
        <f>COUNTIF($H$4:$H$52,F54)</f>
        <v>20</v>
      </c>
      <c r="P54" s="34"/>
      <c r="Q54" s="34"/>
      <c r="R54" s="34"/>
    </row>
    <row r="55" spans="1:27" x14ac:dyDescent="0.25">
      <c r="F55" s="73" t="s">
        <v>1629</v>
      </c>
      <c r="G55">
        <f>COUNTIF($H$4:$H$52,F55)</f>
        <v>20</v>
      </c>
      <c r="P55" s="34"/>
      <c r="Q55" s="34"/>
      <c r="R55" s="34"/>
    </row>
    <row r="56" spans="1:27" x14ac:dyDescent="0.25">
      <c r="F56" s="73" t="s">
        <v>1681</v>
      </c>
      <c r="G56">
        <f>COUNTIF($H$4:$H$52,F56)</f>
        <v>9</v>
      </c>
      <c r="P56" s="34"/>
      <c r="Q56" s="34"/>
      <c r="R56" s="34"/>
    </row>
  </sheetData>
  <sortState ref="B4:S52">
    <sortCondition ref="B4:B52"/>
    <sortCondition ref="C4:C52"/>
  </sortState>
  <hyperlinks>
    <hyperlink ref="L48" r:id="rId1"/>
    <hyperlink ref="L29" r:id="rId2"/>
  </hyperlinks>
  <pageMargins left="0.7" right="0.7" top="0.78740157499999996" bottom="0.78740157499999996" header="0.3" footer="0.3"/>
  <pageSetup paperSize="9" orientation="portrait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3"/>
  <sheetViews>
    <sheetView zoomScale="80" zoomScaleNormal="80" workbookViewId="0">
      <selection activeCell="K9" sqref="K9"/>
    </sheetView>
  </sheetViews>
  <sheetFormatPr baseColWidth="10" defaultRowHeight="15.75" x14ac:dyDescent="0.25"/>
  <cols>
    <col min="1" max="1" width="3.125" bestFit="1" customWidth="1"/>
    <col min="2" max="2" width="14.625" bestFit="1" customWidth="1"/>
    <col min="3" max="3" width="16.25" bestFit="1" customWidth="1"/>
    <col min="4" max="5" width="9.875" bestFit="1" customWidth="1"/>
  </cols>
  <sheetData>
    <row r="2" spans="1:18" ht="16.5" thickBot="1" x14ac:dyDescent="0.3">
      <c r="B2" s="180">
        <f ca="1">TODAY()</f>
        <v>44328</v>
      </c>
    </row>
    <row r="3" spans="1:18" x14ac:dyDescent="0.25">
      <c r="A3" s="1" t="s">
        <v>1</v>
      </c>
      <c r="B3" s="1" t="s">
        <v>2</v>
      </c>
      <c r="C3" s="1" t="s">
        <v>3</v>
      </c>
      <c r="D3" s="17" t="s">
        <v>7</v>
      </c>
      <c r="E3" s="142" t="s">
        <v>8</v>
      </c>
      <c r="F3" s="179" t="s">
        <v>1679</v>
      </c>
      <c r="G3" s="179" t="s">
        <v>9</v>
      </c>
      <c r="H3" s="184" t="s">
        <v>1669</v>
      </c>
      <c r="I3" s="185" t="s">
        <v>1675</v>
      </c>
      <c r="J3" s="184" t="s">
        <v>1670</v>
      </c>
      <c r="K3" s="185" t="s">
        <v>1676</v>
      </c>
      <c r="L3" s="184" t="s">
        <v>1673</v>
      </c>
      <c r="M3" s="185" t="s">
        <v>1680</v>
      </c>
      <c r="N3" s="184" t="s">
        <v>1671</v>
      </c>
      <c r="O3" s="185" t="s">
        <v>1677</v>
      </c>
      <c r="P3" s="184" t="s">
        <v>1672</v>
      </c>
      <c r="Q3" s="185" t="s">
        <v>1678</v>
      </c>
      <c r="R3" s="179" t="s">
        <v>10</v>
      </c>
    </row>
    <row r="4" spans="1:18" x14ac:dyDescent="0.25">
      <c r="A4" s="73">
        <v>1</v>
      </c>
      <c r="B4" s="89" t="s">
        <v>1569</v>
      </c>
      <c r="C4" s="89" t="s">
        <v>1417</v>
      </c>
      <c r="D4" s="88">
        <v>44061</v>
      </c>
      <c r="E4" s="143">
        <v>44379</v>
      </c>
      <c r="F4" s="88">
        <v>44379</v>
      </c>
      <c r="G4" s="180">
        <f t="shared" ref="G4:G35" si="0">D4+10</f>
        <v>44071</v>
      </c>
      <c r="H4" s="186">
        <f t="shared" ref="H4:H35" si="1">IF(D4+60&gt;R4,"ABSCHLUSS",D4+60)</f>
        <v>44121</v>
      </c>
      <c r="I4" s="188" t="s">
        <v>1674</v>
      </c>
      <c r="J4" s="186">
        <f t="shared" ref="J4:J35" si="2">IF(D4+120&gt;R4,"ABSCHLUSS",D4+120)</f>
        <v>44181</v>
      </c>
      <c r="K4" s="188" t="s">
        <v>1674</v>
      </c>
      <c r="L4" s="186">
        <f t="shared" ref="L4:L35" si="3">IF(D4+180&gt;R4,"ABSCHLUSS",D4+180)</f>
        <v>44241</v>
      </c>
      <c r="M4" s="188" t="s">
        <v>1674</v>
      </c>
      <c r="N4" s="186">
        <f t="shared" ref="N4:N35" si="4">IF(D4+240&gt;R4,"ABSCHLUSS",D4+240)</f>
        <v>44301</v>
      </c>
      <c r="O4" s="188" t="s">
        <v>1674</v>
      </c>
      <c r="P4" s="186">
        <f t="shared" ref="P4:P35" si="5">IF(D4+300&gt;R4,"ABSCHLUSS",D4+300)</f>
        <v>44361</v>
      </c>
      <c r="Q4" s="188"/>
      <c r="R4" s="180">
        <f t="shared" ref="R4:R35" si="6">F4</f>
        <v>44379</v>
      </c>
    </row>
    <row r="5" spans="1:18" x14ac:dyDescent="0.25">
      <c r="A5" s="73">
        <v>2</v>
      </c>
      <c r="B5" s="89" t="s">
        <v>1595</v>
      </c>
      <c r="C5" s="12" t="s">
        <v>1596</v>
      </c>
      <c r="D5" s="88">
        <v>44292</v>
      </c>
      <c r="E5" s="143">
        <v>44378</v>
      </c>
      <c r="F5" s="88">
        <v>44379</v>
      </c>
      <c r="G5" s="180">
        <f t="shared" si="0"/>
        <v>44302</v>
      </c>
      <c r="H5" s="186">
        <f t="shared" si="1"/>
        <v>44352</v>
      </c>
      <c r="I5" s="188"/>
      <c r="J5" s="186" t="str">
        <f t="shared" si="2"/>
        <v>ABSCHLUSS</v>
      </c>
      <c r="K5" s="188"/>
      <c r="L5" s="186" t="str">
        <f t="shared" si="3"/>
        <v>ABSCHLUSS</v>
      </c>
      <c r="M5" s="188"/>
      <c r="N5" s="186" t="str">
        <f t="shared" si="4"/>
        <v>ABSCHLUSS</v>
      </c>
      <c r="O5" s="188"/>
      <c r="P5" s="186" t="str">
        <f t="shared" si="5"/>
        <v>ABSCHLUSS</v>
      </c>
      <c r="Q5" s="188"/>
      <c r="R5" s="180">
        <f t="shared" si="6"/>
        <v>44379</v>
      </c>
    </row>
    <row r="6" spans="1:18" x14ac:dyDescent="0.25">
      <c r="A6" s="73">
        <v>3</v>
      </c>
      <c r="B6" s="89" t="s">
        <v>1344</v>
      </c>
      <c r="C6" s="89" t="s">
        <v>1345</v>
      </c>
      <c r="D6" s="88">
        <v>44015</v>
      </c>
      <c r="E6" s="143">
        <v>44379</v>
      </c>
      <c r="F6" s="88">
        <v>44379</v>
      </c>
      <c r="G6" s="180">
        <f t="shared" si="0"/>
        <v>44025</v>
      </c>
      <c r="H6" s="186">
        <f t="shared" si="1"/>
        <v>44075</v>
      </c>
      <c r="I6" s="188" t="s">
        <v>1674</v>
      </c>
      <c r="J6" s="186">
        <f t="shared" si="2"/>
        <v>44135</v>
      </c>
      <c r="K6" s="188" t="s">
        <v>1674</v>
      </c>
      <c r="L6" s="186">
        <f t="shared" si="3"/>
        <v>44195</v>
      </c>
      <c r="M6" s="188" t="s">
        <v>1674</v>
      </c>
      <c r="N6" s="186">
        <f t="shared" si="4"/>
        <v>44255</v>
      </c>
      <c r="O6" s="188" t="s">
        <v>1674</v>
      </c>
      <c r="P6" s="186">
        <f t="shared" si="5"/>
        <v>44315</v>
      </c>
      <c r="Q6" s="188"/>
      <c r="R6" s="180">
        <f t="shared" si="6"/>
        <v>44379</v>
      </c>
    </row>
    <row r="7" spans="1:18" x14ac:dyDescent="0.25">
      <c r="A7" s="73">
        <v>4</v>
      </c>
      <c r="B7" s="89" t="s">
        <v>1570</v>
      </c>
      <c r="C7" s="89" t="s">
        <v>1571</v>
      </c>
      <c r="D7" s="109">
        <v>44252</v>
      </c>
      <c r="E7" s="144">
        <v>44379</v>
      </c>
      <c r="F7" s="88">
        <v>44379</v>
      </c>
      <c r="G7" s="180">
        <f t="shared" si="0"/>
        <v>44262</v>
      </c>
      <c r="H7" s="186">
        <f t="shared" si="1"/>
        <v>44312</v>
      </c>
      <c r="I7" s="188" t="s">
        <v>1674</v>
      </c>
      <c r="J7" s="186">
        <f t="shared" si="2"/>
        <v>44372</v>
      </c>
      <c r="K7" s="188"/>
      <c r="L7" s="186" t="str">
        <f t="shared" si="3"/>
        <v>ABSCHLUSS</v>
      </c>
      <c r="M7" s="188"/>
      <c r="N7" s="186" t="str">
        <f t="shared" si="4"/>
        <v>ABSCHLUSS</v>
      </c>
      <c r="O7" s="188"/>
      <c r="P7" s="186" t="str">
        <f t="shared" si="5"/>
        <v>ABSCHLUSS</v>
      </c>
      <c r="Q7" s="188"/>
      <c r="R7" s="180">
        <f t="shared" si="6"/>
        <v>44379</v>
      </c>
    </row>
    <row r="8" spans="1:18" x14ac:dyDescent="0.25">
      <c r="A8" s="73">
        <v>5</v>
      </c>
      <c r="B8" s="89" t="s">
        <v>1517</v>
      </c>
      <c r="C8" s="89" t="s">
        <v>1518</v>
      </c>
      <c r="D8" s="88">
        <v>44201</v>
      </c>
      <c r="E8" s="143">
        <v>44379</v>
      </c>
      <c r="F8" s="88">
        <v>44379</v>
      </c>
      <c r="G8" s="180">
        <f t="shared" si="0"/>
        <v>44211</v>
      </c>
      <c r="H8" s="186">
        <f t="shared" si="1"/>
        <v>44261</v>
      </c>
      <c r="I8" s="188" t="s">
        <v>1674</v>
      </c>
      <c r="J8" s="186">
        <f t="shared" si="2"/>
        <v>44321</v>
      </c>
      <c r="K8" s="188"/>
      <c r="L8" s="186" t="str">
        <f t="shared" si="3"/>
        <v>ABSCHLUSS</v>
      </c>
      <c r="M8" s="188"/>
      <c r="N8" s="186" t="str">
        <f t="shared" si="4"/>
        <v>ABSCHLUSS</v>
      </c>
      <c r="O8" s="188"/>
      <c r="P8" s="186" t="str">
        <f t="shared" si="5"/>
        <v>ABSCHLUSS</v>
      </c>
      <c r="Q8" s="188"/>
      <c r="R8" s="180">
        <f t="shared" si="6"/>
        <v>44379</v>
      </c>
    </row>
    <row r="9" spans="1:18" x14ac:dyDescent="0.25">
      <c r="A9" s="73">
        <v>6</v>
      </c>
      <c r="B9" s="89" t="s">
        <v>1520</v>
      </c>
      <c r="C9" s="12" t="s">
        <v>1521</v>
      </c>
      <c r="D9" s="88">
        <v>44201</v>
      </c>
      <c r="E9" s="143">
        <v>44354</v>
      </c>
      <c r="F9" s="88">
        <v>44354</v>
      </c>
      <c r="G9" s="180">
        <f t="shared" si="0"/>
        <v>44211</v>
      </c>
      <c r="H9" s="186">
        <f t="shared" si="1"/>
        <v>44261</v>
      </c>
      <c r="I9" s="188" t="s">
        <v>1674</v>
      </c>
      <c r="J9" s="186">
        <f t="shared" si="2"/>
        <v>44321</v>
      </c>
      <c r="K9" s="188"/>
      <c r="L9" s="186" t="str">
        <f t="shared" si="3"/>
        <v>ABSCHLUSS</v>
      </c>
      <c r="M9" s="188"/>
      <c r="N9" s="186" t="str">
        <f t="shared" si="4"/>
        <v>ABSCHLUSS</v>
      </c>
      <c r="O9" s="188"/>
      <c r="P9" s="186" t="str">
        <f t="shared" si="5"/>
        <v>ABSCHLUSS</v>
      </c>
      <c r="Q9" s="188"/>
      <c r="R9" s="180">
        <f t="shared" si="6"/>
        <v>44354</v>
      </c>
    </row>
    <row r="10" spans="1:18" x14ac:dyDescent="0.25">
      <c r="A10" s="73">
        <v>7</v>
      </c>
      <c r="B10" s="89" t="s">
        <v>1354</v>
      </c>
      <c r="C10" s="89" t="s">
        <v>1355</v>
      </c>
      <c r="D10" s="88">
        <v>44015</v>
      </c>
      <c r="E10" s="143">
        <v>44379</v>
      </c>
      <c r="F10" s="88">
        <v>44379</v>
      </c>
      <c r="G10" s="180">
        <f t="shared" si="0"/>
        <v>44025</v>
      </c>
      <c r="H10" s="186">
        <f t="shared" si="1"/>
        <v>44075</v>
      </c>
      <c r="I10" s="188" t="s">
        <v>1674</v>
      </c>
      <c r="J10" s="186">
        <f t="shared" si="2"/>
        <v>44135</v>
      </c>
      <c r="K10" s="188" t="s">
        <v>1674</v>
      </c>
      <c r="L10" s="186">
        <f t="shared" si="3"/>
        <v>44195</v>
      </c>
      <c r="M10" s="188" t="s">
        <v>1674</v>
      </c>
      <c r="N10" s="186">
        <f t="shared" si="4"/>
        <v>44255</v>
      </c>
      <c r="O10" s="188" t="s">
        <v>1674</v>
      </c>
      <c r="P10" s="186">
        <f t="shared" si="5"/>
        <v>44315</v>
      </c>
      <c r="Q10" s="188"/>
      <c r="R10" s="180">
        <f t="shared" si="6"/>
        <v>44379</v>
      </c>
    </row>
    <row r="11" spans="1:18" x14ac:dyDescent="0.25">
      <c r="A11" s="73">
        <v>8</v>
      </c>
      <c r="B11" s="89" t="s">
        <v>1443</v>
      </c>
      <c r="C11" s="12" t="s">
        <v>477</v>
      </c>
      <c r="D11" s="90">
        <v>44244</v>
      </c>
      <c r="E11" s="145">
        <v>44379</v>
      </c>
      <c r="F11" s="88">
        <v>44379</v>
      </c>
      <c r="G11" s="180">
        <f t="shared" si="0"/>
        <v>44254</v>
      </c>
      <c r="H11" s="186">
        <f t="shared" si="1"/>
        <v>44304</v>
      </c>
      <c r="I11" s="188" t="s">
        <v>1674</v>
      </c>
      <c r="J11" s="186">
        <f t="shared" si="2"/>
        <v>44364</v>
      </c>
      <c r="K11" s="188"/>
      <c r="L11" s="186" t="str">
        <f t="shared" si="3"/>
        <v>ABSCHLUSS</v>
      </c>
      <c r="M11" s="188"/>
      <c r="N11" s="186" t="str">
        <f t="shared" si="4"/>
        <v>ABSCHLUSS</v>
      </c>
      <c r="O11" s="188"/>
      <c r="P11" s="186" t="str">
        <f t="shared" si="5"/>
        <v>ABSCHLUSS</v>
      </c>
      <c r="Q11" s="188"/>
      <c r="R11" s="180">
        <f t="shared" si="6"/>
        <v>44379</v>
      </c>
    </row>
    <row r="12" spans="1:18" x14ac:dyDescent="0.25">
      <c r="A12" s="73">
        <v>9</v>
      </c>
      <c r="B12" s="89" t="s">
        <v>1443</v>
      </c>
      <c r="C12" s="12" t="s">
        <v>236</v>
      </c>
      <c r="D12" s="88">
        <v>44082</v>
      </c>
      <c r="E12" s="143">
        <v>44379</v>
      </c>
      <c r="F12" s="88">
        <v>44379</v>
      </c>
      <c r="G12" s="180">
        <f t="shared" si="0"/>
        <v>44092</v>
      </c>
      <c r="H12" s="186">
        <f t="shared" si="1"/>
        <v>44142</v>
      </c>
      <c r="I12" s="188" t="s">
        <v>1674</v>
      </c>
      <c r="J12" s="186">
        <f t="shared" si="2"/>
        <v>44202</v>
      </c>
      <c r="K12" s="188" t="s">
        <v>1674</v>
      </c>
      <c r="L12" s="186">
        <f t="shared" si="3"/>
        <v>44262</v>
      </c>
      <c r="M12" s="188"/>
      <c r="N12" s="186">
        <f t="shared" si="4"/>
        <v>44322</v>
      </c>
      <c r="O12" s="188"/>
      <c r="P12" s="186" t="str">
        <f t="shared" si="5"/>
        <v>ABSCHLUSS</v>
      </c>
      <c r="Q12" s="188"/>
      <c r="R12" s="180">
        <f t="shared" si="6"/>
        <v>44379</v>
      </c>
    </row>
    <row r="13" spans="1:18" x14ac:dyDescent="0.25">
      <c r="A13" s="73">
        <v>10</v>
      </c>
      <c r="B13" s="138" t="s">
        <v>1543</v>
      </c>
      <c r="C13" s="108" t="s">
        <v>322</v>
      </c>
      <c r="D13" s="109">
        <v>44236</v>
      </c>
      <c r="E13" s="144">
        <v>44379</v>
      </c>
      <c r="F13" s="88">
        <v>44379</v>
      </c>
      <c r="G13" s="180">
        <f t="shared" si="0"/>
        <v>44246</v>
      </c>
      <c r="H13" s="186">
        <f t="shared" si="1"/>
        <v>44296</v>
      </c>
      <c r="I13" s="188" t="s">
        <v>1674</v>
      </c>
      <c r="J13" s="186">
        <f t="shared" si="2"/>
        <v>44356</v>
      </c>
      <c r="K13" s="188"/>
      <c r="L13" s="186" t="str">
        <f t="shared" si="3"/>
        <v>ABSCHLUSS</v>
      </c>
      <c r="M13" s="188"/>
      <c r="N13" s="186" t="str">
        <f t="shared" si="4"/>
        <v>ABSCHLUSS</v>
      </c>
      <c r="O13" s="188"/>
      <c r="P13" s="186" t="str">
        <f t="shared" si="5"/>
        <v>ABSCHLUSS</v>
      </c>
      <c r="Q13" s="188"/>
      <c r="R13" s="180">
        <f t="shared" si="6"/>
        <v>44379</v>
      </c>
    </row>
    <row r="14" spans="1:18" x14ac:dyDescent="0.25">
      <c r="A14" s="73">
        <v>11</v>
      </c>
      <c r="B14" s="89" t="s">
        <v>1419</v>
      </c>
      <c r="C14" s="89" t="s">
        <v>144</v>
      </c>
      <c r="D14" s="88">
        <v>44068</v>
      </c>
      <c r="E14" s="143">
        <v>44379</v>
      </c>
      <c r="F14" s="88">
        <v>44379</v>
      </c>
      <c r="G14" s="180">
        <f t="shared" si="0"/>
        <v>44078</v>
      </c>
      <c r="H14" s="186">
        <f t="shared" si="1"/>
        <v>44128</v>
      </c>
      <c r="I14" s="188" t="s">
        <v>1674</v>
      </c>
      <c r="J14" s="186">
        <f t="shared" si="2"/>
        <v>44188</v>
      </c>
      <c r="K14" s="188" t="s">
        <v>1674</v>
      </c>
      <c r="L14" s="186">
        <f t="shared" si="3"/>
        <v>44248</v>
      </c>
      <c r="M14" s="188" t="s">
        <v>1674</v>
      </c>
      <c r="N14" s="186">
        <f t="shared" si="4"/>
        <v>44308</v>
      </c>
      <c r="O14" s="188"/>
      <c r="P14" s="186">
        <f t="shared" si="5"/>
        <v>44368</v>
      </c>
      <c r="Q14" s="188"/>
      <c r="R14" s="180">
        <f t="shared" si="6"/>
        <v>44379</v>
      </c>
    </row>
    <row r="15" spans="1:18" x14ac:dyDescent="0.25">
      <c r="A15" s="73">
        <v>12</v>
      </c>
      <c r="B15" s="89" t="s">
        <v>1587</v>
      </c>
      <c r="C15" s="89" t="s">
        <v>1588</v>
      </c>
      <c r="D15" s="88">
        <v>44278</v>
      </c>
      <c r="E15" s="143">
        <v>44349</v>
      </c>
      <c r="F15" s="88">
        <v>44349</v>
      </c>
      <c r="G15" s="180">
        <f t="shared" si="0"/>
        <v>44288</v>
      </c>
      <c r="H15" s="186">
        <f t="shared" si="1"/>
        <v>44338</v>
      </c>
      <c r="I15" s="188"/>
      <c r="J15" s="186" t="str">
        <f t="shared" si="2"/>
        <v>ABSCHLUSS</v>
      </c>
      <c r="K15" s="188"/>
      <c r="L15" s="186" t="str">
        <f t="shared" si="3"/>
        <v>ABSCHLUSS</v>
      </c>
      <c r="M15" s="188"/>
      <c r="N15" s="186" t="str">
        <f t="shared" si="4"/>
        <v>ABSCHLUSS</v>
      </c>
      <c r="O15" s="188"/>
      <c r="P15" s="186" t="str">
        <f t="shared" si="5"/>
        <v>ABSCHLUSS</v>
      </c>
      <c r="Q15" s="188"/>
      <c r="R15" s="180">
        <f t="shared" si="6"/>
        <v>44349</v>
      </c>
    </row>
    <row r="16" spans="1:18" x14ac:dyDescent="0.25">
      <c r="A16" s="73">
        <v>13</v>
      </c>
      <c r="B16" s="105" t="s">
        <v>1597</v>
      </c>
      <c r="C16" s="25" t="s">
        <v>1598</v>
      </c>
      <c r="D16" s="88">
        <v>44292</v>
      </c>
      <c r="E16" s="143">
        <v>44379</v>
      </c>
      <c r="F16" s="88">
        <v>44379</v>
      </c>
      <c r="G16" s="180">
        <f t="shared" si="0"/>
        <v>44302</v>
      </c>
      <c r="H16" s="186">
        <f t="shared" si="1"/>
        <v>44352</v>
      </c>
      <c r="I16" s="188"/>
      <c r="J16" s="186" t="str">
        <f t="shared" si="2"/>
        <v>ABSCHLUSS</v>
      </c>
      <c r="K16" s="188"/>
      <c r="L16" s="186" t="str">
        <f t="shared" si="3"/>
        <v>ABSCHLUSS</v>
      </c>
      <c r="M16" s="188"/>
      <c r="N16" s="186" t="str">
        <f t="shared" si="4"/>
        <v>ABSCHLUSS</v>
      </c>
      <c r="O16" s="188"/>
      <c r="P16" s="186" t="str">
        <f t="shared" si="5"/>
        <v>ABSCHLUSS</v>
      </c>
      <c r="Q16" s="188"/>
      <c r="R16" s="180">
        <f t="shared" si="6"/>
        <v>44379</v>
      </c>
    </row>
    <row r="17" spans="1:18" x14ac:dyDescent="0.25">
      <c r="A17" s="73">
        <v>14</v>
      </c>
      <c r="B17" s="89" t="s">
        <v>1682</v>
      </c>
      <c r="C17" s="12" t="s">
        <v>492</v>
      </c>
      <c r="D17" s="88">
        <v>44306</v>
      </c>
      <c r="E17" s="143">
        <v>44379</v>
      </c>
      <c r="F17" s="88">
        <v>44379</v>
      </c>
      <c r="G17" s="180">
        <f t="shared" si="0"/>
        <v>44316</v>
      </c>
      <c r="H17" s="186">
        <f t="shared" si="1"/>
        <v>44366</v>
      </c>
      <c r="I17" s="188"/>
      <c r="J17" s="186" t="str">
        <f t="shared" si="2"/>
        <v>ABSCHLUSS</v>
      </c>
      <c r="K17" s="188"/>
      <c r="L17" s="186" t="str">
        <f t="shared" si="3"/>
        <v>ABSCHLUSS</v>
      </c>
      <c r="M17" s="188"/>
      <c r="N17" s="186" t="str">
        <f t="shared" si="4"/>
        <v>ABSCHLUSS</v>
      </c>
      <c r="O17" s="188"/>
      <c r="P17" s="186" t="str">
        <f t="shared" si="5"/>
        <v>ABSCHLUSS</v>
      </c>
      <c r="Q17" s="188"/>
      <c r="R17" s="180">
        <f t="shared" si="6"/>
        <v>44379</v>
      </c>
    </row>
    <row r="18" spans="1:18" x14ac:dyDescent="0.25">
      <c r="A18" s="73">
        <v>15</v>
      </c>
      <c r="B18" s="89" t="s">
        <v>1689</v>
      </c>
      <c r="C18" s="12" t="s">
        <v>492</v>
      </c>
      <c r="D18" s="55">
        <v>44313</v>
      </c>
      <c r="E18" s="191">
        <v>44379</v>
      </c>
      <c r="F18" s="88">
        <v>44379</v>
      </c>
      <c r="G18" s="180">
        <f t="shared" si="0"/>
        <v>44323</v>
      </c>
      <c r="H18" s="186">
        <f t="shared" si="1"/>
        <v>44373</v>
      </c>
      <c r="I18" s="187"/>
      <c r="J18" s="186" t="str">
        <f t="shared" si="2"/>
        <v>ABSCHLUSS</v>
      </c>
      <c r="K18" s="187"/>
      <c r="L18" s="186" t="str">
        <f t="shared" si="3"/>
        <v>ABSCHLUSS</v>
      </c>
      <c r="M18" s="187"/>
      <c r="N18" s="186" t="str">
        <f t="shared" si="4"/>
        <v>ABSCHLUSS</v>
      </c>
      <c r="O18" s="187"/>
      <c r="P18" s="186" t="str">
        <f t="shared" si="5"/>
        <v>ABSCHLUSS</v>
      </c>
      <c r="Q18" s="188"/>
      <c r="R18" s="180">
        <f t="shared" si="6"/>
        <v>44379</v>
      </c>
    </row>
    <row r="19" spans="1:18" x14ac:dyDescent="0.25">
      <c r="A19" s="73">
        <v>16</v>
      </c>
      <c r="B19" s="27" t="s">
        <v>1601</v>
      </c>
      <c r="C19" s="15" t="s">
        <v>1602</v>
      </c>
      <c r="D19" s="88">
        <v>44292</v>
      </c>
      <c r="E19" s="143">
        <v>44379</v>
      </c>
      <c r="F19" s="88">
        <v>44379</v>
      </c>
      <c r="G19" s="180">
        <f t="shared" si="0"/>
        <v>44302</v>
      </c>
      <c r="H19" s="186">
        <f t="shared" si="1"/>
        <v>44352</v>
      </c>
      <c r="I19" s="188"/>
      <c r="J19" s="186" t="str">
        <f t="shared" si="2"/>
        <v>ABSCHLUSS</v>
      </c>
      <c r="K19" s="188"/>
      <c r="L19" s="186" t="str">
        <f t="shared" si="3"/>
        <v>ABSCHLUSS</v>
      </c>
      <c r="M19" s="188"/>
      <c r="N19" s="186" t="str">
        <f t="shared" si="4"/>
        <v>ABSCHLUSS</v>
      </c>
      <c r="O19" s="188"/>
      <c r="P19" s="186" t="str">
        <f t="shared" si="5"/>
        <v>ABSCHLUSS</v>
      </c>
      <c r="Q19" s="188"/>
      <c r="R19" s="180">
        <f t="shared" si="6"/>
        <v>44379</v>
      </c>
    </row>
    <row r="20" spans="1:18" x14ac:dyDescent="0.25">
      <c r="A20" s="73">
        <v>17</v>
      </c>
      <c r="B20" s="89" t="s">
        <v>1490</v>
      </c>
      <c r="C20" s="89" t="s">
        <v>1491</v>
      </c>
      <c r="D20" s="88">
        <v>44124</v>
      </c>
      <c r="E20" s="143">
        <v>44379</v>
      </c>
      <c r="F20" s="88">
        <v>44379</v>
      </c>
      <c r="G20" s="180">
        <f t="shared" si="0"/>
        <v>44134</v>
      </c>
      <c r="H20" s="186">
        <f t="shared" si="1"/>
        <v>44184</v>
      </c>
      <c r="I20" s="188" t="s">
        <v>1674</v>
      </c>
      <c r="J20" s="186">
        <f t="shared" si="2"/>
        <v>44244</v>
      </c>
      <c r="K20" s="188" t="s">
        <v>1674</v>
      </c>
      <c r="L20" s="186">
        <f t="shared" si="3"/>
        <v>44304</v>
      </c>
      <c r="M20" s="188" t="s">
        <v>1674</v>
      </c>
      <c r="N20" s="186">
        <f t="shared" si="4"/>
        <v>44364</v>
      </c>
      <c r="O20" s="188"/>
      <c r="P20" s="186" t="str">
        <f t="shared" si="5"/>
        <v>ABSCHLUSS</v>
      </c>
      <c r="Q20" s="188"/>
      <c r="R20" s="180">
        <f t="shared" si="6"/>
        <v>44379</v>
      </c>
    </row>
    <row r="21" spans="1:18" x14ac:dyDescent="0.25">
      <c r="A21" s="73">
        <v>18</v>
      </c>
      <c r="B21" s="89" t="s">
        <v>1446</v>
      </c>
      <c r="C21" s="89" t="s">
        <v>1447</v>
      </c>
      <c r="D21" s="88">
        <v>44082</v>
      </c>
      <c r="E21" s="143">
        <v>44379</v>
      </c>
      <c r="F21" s="88">
        <v>44379</v>
      </c>
      <c r="G21" s="180">
        <f t="shared" si="0"/>
        <v>44092</v>
      </c>
      <c r="H21" s="186">
        <f t="shared" si="1"/>
        <v>44142</v>
      </c>
      <c r="I21" s="188" t="s">
        <v>1674</v>
      </c>
      <c r="J21" s="186">
        <f t="shared" si="2"/>
        <v>44202</v>
      </c>
      <c r="K21" s="188" t="s">
        <v>1674</v>
      </c>
      <c r="L21" s="186">
        <f t="shared" si="3"/>
        <v>44262</v>
      </c>
      <c r="M21" s="188" t="s">
        <v>1674</v>
      </c>
      <c r="N21" s="186">
        <f t="shared" si="4"/>
        <v>44322</v>
      </c>
      <c r="O21" s="188"/>
      <c r="P21" s="186" t="str">
        <f t="shared" si="5"/>
        <v>ABSCHLUSS</v>
      </c>
      <c r="Q21" s="188"/>
      <c r="R21" s="180">
        <f t="shared" si="6"/>
        <v>44379</v>
      </c>
    </row>
    <row r="22" spans="1:18" x14ac:dyDescent="0.25">
      <c r="A22" s="73">
        <v>19</v>
      </c>
      <c r="B22" s="89" t="s">
        <v>1692</v>
      </c>
      <c r="C22" s="89" t="s">
        <v>1693</v>
      </c>
      <c r="D22" s="88">
        <v>44320</v>
      </c>
      <c r="E22" s="143">
        <v>44379</v>
      </c>
      <c r="F22" s="88">
        <v>44379</v>
      </c>
      <c r="G22" s="180">
        <f t="shared" si="0"/>
        <v>44330</v>
      </c>
      <c r="H22" s="186" t="str">
        <f t="shared" si="1"/>
        <v>ABSCHLUSS</v>
      </c>
      <c r="I22" s="188"/>
      <c r="J22" s="186" t="str">
        <f t="shared" si="2"/>
        <v>ABSCHLUSS</v>
      </c>
      <c r="K22" s="188"/>
      <c r="L22" s="186" t="str">
        <f t="shared" si="3"/>
        <v>ABSCHLUSS</v>
      </c>
      <c r="M22" s="188"/>
      <c r="N22" s="186" t="str">
        <f t="shared" si="4"/>
        <v>ABSCHLUSS</v>
      </c>
      <c r="O22" s="188"/>
      <c r="P22" s="186" t="str">
        <f t="shared" si="5"/>
        <v>ABSCHLUSS</v>
      </c>
      <c r="Q22" s="188"/>
      <c r="R22" s="180">
        <f t="shared" si="6"/>
        <v>44379</v>
      </c>
    </row>
    <row r="23" spans="1:18" x14ac:dyDescent="0.25">
      <c r="A23" s="73">
        <v>20</v>
      </c>
      <c r="B23" s="89" t="s">
        <v>1395</v>
      </c>
      <c r="C23" s="89" t="s">
        <v>633</v>
      </c>
      <c r="D23" s="88">
        <v>44117</v>
      </c>
      <c r="E23" s="143">
        <v>44379</v>
      </c>
      <c r="F23" s="88">
        <v>44379</v>
      </c>
      <c r="G23" s="180">
        <f t="shared" si="0"/>
        <v>44127</v>
      </c>
      <c r="H23" s="186">
        <f t="shared" si="1"/>
        <v>44177</v>
      </c>
      <c r="I23" s="188" t="s">
        <v>1674</v>
      </c>
      <c r="J23" s="186">
        <f t="shared" si="2"/>
        <v>44237</v>
      </c>
      <c r="K23" s="188" t="s">
        <v>1674</v>
      </c>
      <c r="L23" s="186">
        <f t="shared" si="3"/>
        <v>44297</v>
      </c>
      <c r="M23" s="188" t="s">
        <v>1674</v>
      </c>
      <c r="N23" s="186">
        <f t="shared" si="4"/>
        <v>44357</v>
      </c>
      <c r="O23" s="188"/>
      <c r="P23" s="186" t="str">
        <f t="shared" si="5"/>
        <v>ABSCHLUSS</v>
      </c>
      <c r="Q23" s="188"/>
      <c r="R23" s="180">
        <f t="shared" si="6"/>
        <v>44379</v>
      </c>
    </row>
    <row r="24" spans="1:18" x14ac:dyDescent="0.25">
      <c r="A24" s="73">
        <v>21</v>
      </c>
      <c r="B24" s="89" t="s">
        <v>1505</v>
      </c>
      <c r="C24" s="12" t="s">
        <v>1506</v>
      </c>
      <c r="D24" s="88">
        <v>44152</v>
      </c>
      <c r="E24" s="146">
        <v>44332</v>
      </c>
      <c r="F24" s="88">
        <v>44332</v>
      </c>
      <c r="G24" s="180">
        <f t="shared" si="0"/>
        <v>44162</v>
      </c>
      <c r="H24" s="186">
        <f t="shared" si="1"/>
        <v>44212</v>
      </c>
      <c r="I24" s="188" t="s">
        <v>1674</v>
      </c>
      <c r="J24" s="186">
        <f t="shared" si="2"/>
        <v>44272</v>
      </c>
      <c r="K24" s="188" t="s">
        <v>1674</v>
      </c>
      <c r="L24" s="186">
        <f t="shared" si="3"/>
        <v>44332</v>
      </c>
      <c r="M24" s="188"/>
      <c r="N24" s="186" t="str">
        <f t="shared" si="4"/>
        <v>ABSCHLUSS</v>
      </c>
      <c r="O24" s="188"/>
      <c r="P24" s="186" t="str">
        <f t="shared" si="5"/>
        <v>ABSCHLUSS</v>
      </c>
      <c r="Q24" s="188"/>
      <c r="R24" s="180">
        <f t="shared" si="6"/>
        <v>44332</v>
      </c>
    </row>
    <row r="25" spans="1:18" x14ac:dyDescent="0.25">
      <c r="A25" s="73">
        <v>22</v>
      </c>
      <c r="B25" s="89" t="s">
        <v>1467</v>
      </c>
      <c r="C25" s="89" t="s">
        <v>1468</v>
      </c>
      <c r="D25" s="88">
        <v>44103</v>
      </c>
      <c r="E25" s="143">
        <v>44282</v>
      </c>
      <c r="F25" s="88">
        <v>44379</v>
      </c>
      <c r="G25" s="180">
        <f t="shared" si="0"/>
        <v>44113</v>
      </c>
      <c r="H25" s="186">
        <f t="shared" si="1"/>
        <v>44163</v>
      </c>
      <c r="I25" s="188" t="s">
        <v>1674</v>
      </c>
      <c r="J25" s="186">
        <f t="shared" si="2"/>
        <v>44223</v>
      </c>
      <c r="K25" s="188" t="s">
        <v>1674</v>
      </c>
      <c r="L25" s="186">
        <f t="shared" si="3"/>
        <v>44283</v>
      </c>
      <c r="M25" s="188" t="s">
        <v>1674</v>
      </c>
      <c r="N25" s="186">
        <f t="shared" si="4"/>
        <v>44343</v>
      </c>
      <c r="O25" s="188"/>
      <c r="P25" s="186" t="str">
        <f t="shared" si="5"/>
        <v>ABSCHLUSS</v>
      </c>
      <c r="Q25" s="188"/>
      <c r="R25" s="180">
        <f t="shared" si="6"/>
        <v>44379</v>
      </c>
    </row>
    <row r="26" spans="1:18" x14ac:dyDescent="0.25">
      <c r="A26" s="73">
        <v>23</v>
      </c>
      <c r="B26" s="138" t="s">
        <v>1544</v>
      </c>
      <c r="C26" s="12" t="s">
        <v>1545</v>
      </c>
      <c r="D26" s="90">
        <v>44236</v>
      </c>
      <c r="E26" s="145">
        <v>44379</v>
      </c>
      <c r="F26" s="88">
        <v>44379</v>
      </c>
      <c r="G26" s="180">
        <f t="shared" si="0"/>
        <v>44246</v>
      </c>
      <c r="H26" s="186">
        <f t="shared" si="1"/>
        <v>44296</v>
      </c>
      <c r="I26" s="188" t="s">
        <v>1674</v>
      </c>
      <c r="J26" s="186">
        <f t="shared" si="2"/>
        <v>44356</v>
      </c>
      <c r="K26" s="188"/>
      <c r="L26" s="186" t="str">
        <f t="shared" si="3"/>
        <v>ABSCHLUSS</v>
      </c>
      <c r="M26" s="188"/>
      <c r="N26" s="186" t="str">
        <f t="shared" si="4"/>
        <v>ABSCHLUSS</v>
      </c>
      <c r="O26" s="188"/>
      <c r="P26" s="186" t="str">
        <f t="shared" si="5"/>
        <v>ABSCHLUSS</v>
      </c>
      <c r="Q26" s="188"/>
      <c r="R26" s="180">
        <f t="shared" si="6"/>
        <v>44379</v>
      </c>
    </row>
    <row r="27" spans="1:18" x14ac:dyDescent="0.25">
      <c r="A27" s="73">
        <v>24</v>
      </c>
      <c r="B27" s="27" t="s">
        <v>1604</v>
      </c>
      <c r="C27" s="15" t="s">
        <v>1453</v>
      </c>
      <c r="D27" s="88">
        <v>44292</v>
      </c>
      <c r="E27" s="143">
        <v>44379</v>
      </c>
      <c r="F27" s="88">
        <v>44379</v>
      </c>
      <c r="G27" s="180">
        <f t="shared" si="0"/>
        <v>44302</v>
      </c>
      <c r="H27" s="186">
        <f t="shared" si="1"/>
        <v>44352</v>
      </c>
      <c r="I27" s="188"/>
      <c r="J27" s="186" t="str">
        <f t="shared" si="2"/>
        <v>ABSCHLUSS</v>
      </c>
      <c r="K27" s="188"/>
      <c r="L27" s="186" t="str">
        <f t="shared" si="3"/>
        <v>ABSCHLUSS</v>
      </c>
      <c r="M27" s="188"/>
      <c r="N27" s="186" t="str">
        <f t="shared" si="4"/>
        <v>ABSCHLUSS</v>
      </c>
      <c r="O27" s="188"/>
      <c r="P27" s="186" t="str">
        <f t="shared" si="5"/>
        <v>ABSCHLUSS</v>
      </c>
      <c r="Q27" s="188"/>
      <c r="R27" s="180">
        <f t="shared" si="6"/>
        <v>44379</v>
      </c>
    </row>
    <row r="28" spans="1:18" x14ac:dyDescent="0.25">
      <c r="A28" s="73">
        <v>25</v>
      </c>
      <c r="B28" s="89" t="s">
        <v>1295</v>
      </c>
      <c r="C28" s="89" t="s">
        <v>360</v>
      </c>
      <c r="D28" s="88">
        <v>44075</v>
      </c>
      <c r="E28" s="143">
        <v>44255</v>
      </c>
      <c r="F28" s="88">
        <v>44379</v>
      </c>
      <c r="G28" s="180">
        <f t="shared" si="0"/>
        <v>44085</v>
      </c>
      <c r="H28" s="186">
        <f t="shared" si="1"/>
        <v>44135</v>
      </c>
      <c r="I28" s="188" t="s">
        <v>1674</v>
      </c>
      <c r="J28" s="186">
        <f t="shared" si="2"/>
        <v>44195</v>
      </c>
      <c r="K28" s="188" t="s">
        <v>1674</v>
      </c>
      <c r="L28" s="186">
        <f t="shared" si="3"/>
        <v>44255</v>
      </c>
      <c r="M28" s="188" t="s">
        <v>1674</v>
      </c>
      <c r="N28" s="186">
        <f t="shared" si="4"/>
        <v>44315</v>
      </c>
      <c r="O28" s="188"/>
      <c r="P28" s="186">
        <f t="shared" si="5"/>
        <v>44375</v>
      </c>
      <c r="Q28" s="188"/>
      <c r="R28" s="180">
        <f t="shared" si="6"/>
        <v>44379</v>
      </c>
    </row>
    <row r="29" spans="1:18" x14ac:dyDescent="0.25">
      <c r="A29" s="73">
        <v>26</v>
      </c>
      <c r="B29" s="89" t="s">
        <v>1700</v>
      </c>
      <c r="C29" s="12" t="s">
        <v>1701</v>
      </c>
      <c r="D29" s="88">
        <v>44327</v>
      </c>
      <c r="E29" s="143">
        <v>44379</v>
      </c>
      <c r="F29" s="88">
        <v>44379</v>
      </c>
      <c r="G29" s="180">
        <f t="shared" si="0"/>
        <v>44337</v>
      </c>
      <c r="H29" s="186" t="str">
        <f t="shared" si="1"/>
        <v>ABSCHLUSS</v>
      </c>
      <c r="I29" s="188"/>
      <c r="J29" s="186" t="str">
        <f t="shared" si="2"/>
        <v>ABSCHLUSS</v>
      </c>
      <c r="K29" s="188"/>
      <c r="L29" s="186" t="str">
        <f t="shared" si="3"/>
        <v>ABSCHLUSS</v>
      </c>
      <c r="M29" s="188"/>
      <c r="N29" s="186" t="str">
        <f t="shared" si="4"/>
        <v>ABSCHLUSS</v>
      </c>
      <c r="O29" s="188"/>
      <c r="P29" s="186" t="str">
        <f t="shared" si="5"/>
        <v>ABSCHLUSS</v>
      </c>
      <c r="Q29" s="188"/>
      <c r="R29" s="180">
        <f t="shared" si="6"/>
        <v>44379</v>
      </c>
    </row>
    <row r="30" spans="1:18" x14ac:dyDescent="0.25">
      <c r="A30" s="73">
        <v>27</v>
      </c>
      <c r="B30" s="89" t="s">
        <v>1425</v>
      </c>
      <c r="C30" s="89" t="s">
        <v>1426</v>
      </c>
      <c r="D30" s="88">
        <v>44124</v>
      </c>
      <c r="E30" s="143">
        <v>44305</v>
      </c>
      <c r="F30" s="88">
        <v>44379</v>
      </c>
      <c r="G30" s="180">
        <f t="shared" si="0"/>
        <v>44134</v>
      </c>
      <c r="H30" s="186">
        <f t="shared" si="1"/>
        <v>44184</v>
      </c>
      <c r="I30" s="188" t="s">
        <v>1674</v>
      </c>
      <c r="J30" s="186">
        <f t="shared" si="2"/>
        <v>44244</v>
      </c>
      <c r="K30" s="188" t="s">
        <v>1674</v>
      </c>
      <c r="L30" s="186">
        <f t="shared" si="3"/>
        <v>44304</v>
      </c>
      <c r="M30" s="188" t="s">
        <v>1674</v>
      </c>
      <c r="N30" s="186">
        <f t="shared" si="4"/>
        <v>44364</v>
      </c>
      <c r="O30" s="188"/>
      <c r="P30" s="186" t="str">
        <f t="shared" si="5"/>
        <v>ABSCHLUSS</v>
      </c>
      <c r="Q30" s="188"/>
      <c r="R30" s="180">
        <f t="shared" si="6"/>
        <v>44379</v>
      </c>
    </row>
    <row r="31" spans="1:18" x14ac:dyDescent="0.25">
      <c r="A31" s="73">
        <v>28</v>
      </c>
      <c r="B31" s="89" t="s">
        <v>1564</v>
      </c>
      <c r="C31" s="12" t="s">
        <v>1565</v>
      </c>
      <c r="D31" s="88">
        <v>44257</v>
      </c>
      <c r="E31" s="146">
        <v>44379</v>
      </c>
      <c r="F31" s="88">
        <v>44379</v>
      </c>
      <c r="G31" s="180">
        <f t="shared" si="0"/>
        <v>44267</v>
      </c>
      <c r="H31" s="186">
        <f t="shared" si="1"/>
        <v>44317</v>
      </c>
      <c r="I31" s="188"/>
      <c r="J31" s="186">
        <f t="shared" si="2"/>
        <v>44377</v>
      </c>
      <c r="K31" s="188"/>
      <c r="L31" s="186" t="str">
        <f t="shared" si="3"/>
        <v>ABSCHLUSS</v>
      </c>
      <c r="M31" s="188"/>
      <c r="N31" s="186" t="str">
        <f t="shared" si="4"/>
        <v>ABSCHLUSS</v>
      </c>
      <c r="O31" s="188"/>
      <c r="P31" s="186" t="str">
        <f t="shared" si="5"/>
        <v>ABSCHLUSS</v>
      </c>
      <c r="Q31" s="188"/>
      <c r="R31" s="180">
        <f t="shared" si="6"/>
        <v>44379</v>
      </c>
    </row>
    <row r="32" spans="1:18" x14ac:dyDescent="0.25">
      <c r="A32" s="73">
        <v>29</v>
      </c>
      <c r="B32" s="27" t="s">
        <v>1607</v>
      </c>
      <c r="C32" s="15" t="s">
        <v>1608</v>
      </c>
      <c r="D32" s="88">
        <v>44292</v>
      </c>
      <c r="E32" s="143">
        <v>44379</v>
      </c>
      <c r="F32" s="88">
        <v>44379</v>
      </c>
      <c r="G32" s="180">
        <f t="shared" si="0"/>
        <v>44302</v>
      </c>
      <c r="H32" s="186">
        <f t="shared" si="1"/>
        <v>44352</v>
      </c>
      <c r="I32" s="188"/>
      <c r="J32" s="186" t="str">
        <f t="shared" si="2"/>
        <v>ABSCHLUSS</v>
      </c>
      <c r="K32" s="188"/>
      <c r="L32" s="186" t="str">
        <f t="shared" si="3"/>
        <v>ABSCHLUSS</v>
      </c>
      <c r="M32" s="188"/>
      <c r="N32" s="186" t="str">
        <f t="shared" si="4"/>
        <v>ABSCHLUSS</v>
      </c>
      <c r="O32" s="188"/>
      <c r="P32" s="186" t="str">
        <f t="shared" si="5"/>
        <v>ABSCHLUSS</v>
      </c>
      <c r="Q32" s="188"/>
      <c r="R32" s="180">
        <f t="shared" si="6"/>
        <v>44379</v>
      </c>
    </row>
    <row r="33" spans="1:18" x14ac:dyDescent="0.25">
      <c r="A33" s="73">
        <v>30</v>
      </c>
      <c r="B33" s="89" t="s">
        <v>1427</v>
      </c>
      <c r="C33" s="12" t="s">
        <v>1428</v>
      </c>
      <c r="D33" s="88">
        <v>44054</v>
      </c>
      <c r="E33" s="143">
        <v>44237</v>
      </c>
      <c r="F33" s="88">
        <v>44379</v>
      </c>
      <c r="G33" s="180">
        <f t="shared" si="0"/>
        <v>44064</v>
      </c>
      <c r="H33" s="186">
        <f t="shared" si="1"/>
        <v>44114</v>
      </c>
      <c r="I33" s="188" t="s">
        <v>1674</v>
      </c>
      <c r="J33" s="186">
        <f t="shared" si="2"/>
        <v>44174</v>
      </c>
      <c r="K33" s="188" t="s">
        <v>1674</v>
      </c>
      <c r="L33" s="186">
        <f t="shared" si="3"/>
        <v>44234</v>
      </c>
      <c r="M33" s="188" t="s">
        <v>1674</v>
      </c>
      <c r="N33" s="186">
        <f t="shared" si="4"/>
        <v>44294</v>
      </c>
      <c r="O33" s="188" t="s">
        <v>1674</v>
      </c>
      <c r="P33" s="186">
        <f t="shared" si="5"/>
        <v>44354</v>
      </c>
      <c r="Q33" s="188"/>
      <c r="R33" s="180">
        <f t="shared" si="6"/>
        <v>44379</v>
      </c>
    </row>
    <row r="34" spans="1:18" x14ac:dyDescent="0.25">
      <c r="A34" s="73">
        <v>31</v>
      </c>
      <c r="B34" s="89" t="s">
        <v>1577</v>
      </c>
      <c r="C34" s="12" t="s">
        <v>1578</v>
      </c>
      <c r="D34" s="90">
        <v>44271</v>
      </c>
      <c r="E34" s="145">
        <v>44379</v>
      </c>
      <c r="F34" s="88">
        <v>44379</v>
      </c>
      <c r="G34" s="180">
        <f t="shared" si="0"/>
        <v>44281</v>
      </c>
      <c r="H34" s="186">
        <f t="shared" si="1"/>
        <v>44331</v>
      </c>
      <c r="I34" s="188"/>
      <c r="J34" s="186" t="str">
        <f t="shared" si="2"/>
        <v>ABSCHLUSS</v>
      </c>
      <c r="K34" s="188"/>
      <c r="L34" s="186" t="str">
        <f t="shared" si="3"/>
        <v>ABSCHLUSS</v>
      </c>
      <c r="M34" s="188"/>
      <c r="N34" s="186" t="str">
        <f t="shared" si="4"/>
        <v>ABSCHLUSS</v>
      </c>
      <c r="O34" s="188"/>
      <c r="P34" s="186" t="str">
        <f t="shared" si="5"/>
        <v>ABSCHLUSS</v>
      </c>
      <c r="Q34" s="188"/>
      <c r="R34" s="180">
        <f t="shared" si="6"/>
        <v>44379</v>
      </c>
    </row>
    <row r="35" spans="1:18" x14ac:dyDescent="0.25">
      <c r="A35" s="73">
        <v>32</v>
      </c>
      <c r="B35" s="27" t="s">
        <v>1610</v>
      </c>
      <c r="C35" s="15" t="s">
        <v>1611</v>
      </c>
      <c r="D35" s="88">
        <v>44292</v>
      </c>
      <c r="E35" s="143">
        <v>44379</v>
      </c>
      <c r="F35" s="88">
        <v>44379</v>
      </c>
      <c r="G35" s="180">
        <f t="shared" si="0"/>
        <v>44302</v>
      </c>
      <c r="H35" s="186">
        <f t="shared" si="1"/>
        <v>44352</v>
      </c>
      <c r="I35" s="188"/>
      <c r="J35" s="186" t="str">
        <f t="shared" si="2"/>
        <v>ABSCHLUSS</v>
      </c>
      <c r="K35" s="188"/>
      <c r="L35" s="186" t="str">
        <f t="shared" si="3"/>
        <v>ABSCHLUSS</v>
      </c>
      <c r="M35" s="188"/>
      <c r="N35" s="186" t="str">
        <f t="shared" si="4"/>
        <v>ABSCHLUSS</v>
      </c>
      <c r="O35" s="188"/>
      <c r="P35" s="186" t="str">
        <f t="shared" si="5"/>
        <v>ABSCHLUSS</v>
      </c>
      <c r="Q35" s="188"/>
      <c r="R35" s="180">
        <f t="shared" si="6"/>
        <v>44379</v>
      </c>
    </row>
    <row r="36" spans="1:18" x14ac:dyDescent="0.25">
      <c r="A36" s="73">
        <v>33</v>
      </c>
      <c r="B36" s="27" t="s">
        <v>1613</v>
      </c>
      <c r="C36" s="15" t="s">
        <v>1614</v>
      </c>
      <c r="D36" s="88">
        <v>44292</v>
      </c>
      <c r="E36" s="143">
        <v>44379</v>
      </c>
      <c r="F36" s="88">
        <v>44379</v>
      </c>
      <c r="G36" s="180">
        <f t="shared" ref="G36:G52" si="7">D36+10</f>
        <v>44302</v>
      </c>
      <c r="H36" s="186">
        <f t="shared" ref="H36:H52" si="8">IF(D36+60&gt;R36,"ABSCHLUSS",D36+60)</f>
        <v>44352</v>
      </c>
      <c r="I36" s="188"/>
      <c r="J36" s="186" t="str">
        <f t="shared" ref="J36:J52" si="9">IF(D36+120&gt;R36,"ABSCHLUSS",D36+120)</f>
        <v>ABSCHLUSS</v>
      </c>
      <c r="K36" s="188"/>
      <c r="L36" s="186" t="str">
        <f t="shared" ref="L36:L52" si="10">IF(D36+180&gt;R36,"ABSCHLUSS",D36+180)</f>
        <v>ABSCHLUSS</v>
      </c>
      <c r="M36" s="188"/>
      <c r="N36" s="186" t="str">
        <f t="shared" ref="N36:N52" si="11">IF(D36+240&gt;R36,"ABSCHLUSS",D36+240)</f>
        <v>ABSCHLUSS</v>
      </c>
      <c r="O36" s="188"/>
      <c r="P36" s="186" t="str">
        <f t="shared" ref="P36:P52" si="12">IF(D36+300&gt;R36,"ABSCHLUSS",D36+300)</f>
        <v>ABSCHLUSS</v>
      </c>
      <c r="Q36" s="188"/>
      <c r="R36" s="180">
        <f t="shared" ref="R36:R52" si="13">F36</f>
        <v>44379</v>
      </c>
    </row>
    <row r="37" spans="1:18" x14ac:dyDescent="0.25">
      <c r="A37" s="73">
        <v>34</v>
      </c>
      <c r="B37" s="89" t="s">
        <v>1399</v>
      </c>
      <c r="C37" s="89" t="s">
        <v>1400</v>
      </c>
      <c r="D37" s="88">
        <v>44061</v>
      </c>
      <c r="E37" s="143">
        <v>44244</v>
      </c>
      <c r="F37" s="88">
        <v>44379</v>
      </c>
      <c r="G37" s="180">
        <f t="shared" si="7"/>
        <v>44071</v>
      </c>
      <c r="H37" s="186">
        <f t="shared" si="8"/>
        <v>44121</v>
      </c>
      <c r="I37" s="188" t="s">
        <v>1674</v>
      </c>
      <c r="J37" s="186">
        <f t="shared" si="9"/>
        <v>44181</v>
      </c>
      <c r="K37" s="188" t="s">
        <v>1674</v>
      </c>
      <c r="L37" s="186">
        <f t="shared" si="10"/>
        <v>44241</v>
      </c>
      <c r="M37" s="188" t="s">
        <v>1674</v>
      </c>
      <c r="N37" s="186">
        <f t="shared" si="11"/>
        <v>44301</v>
      </c>
      <c r="O37" s="188" t="s">
        <v>1674</v>
      </c>
      <c r="P37" s="186">
        <f t="shared" si="12"/>
        <v>44361</v>
      </c>
      <c r="Q37" s="188"/>
      <c r="R37" s="180">
        <f t="shared" si="13"/>
        <v>44379</v>
      </c>
    </row>
    <row r="38" spans="1:18" x14ac:dyDescent="0.25">
      <c r="A38" s="73">
        <v>35</v>
      </c>
      <c r="B38" s="89" t="s">
        <v>1566</v>
      </c>
      <c r="C38" s="12" t="s">
        <v>705</v>
      </c>
      <c r="D38" s="88">
        <v>44257</v>
      </c>
      <c r="E38" s="143">
        <v>44379</v>
      </c>
      <c r="F38" s="88">
        <v>44379</v>
      </c>
      <c r="G38" s="180">
        <f t="shared" si="7"/>
        <v>44267</v>
      </c>
      <c r="H38" s="186">
        <f t="shared" si="8"/>
        <v>44317</v>
      </c>
      <c r="I38" s="188"/>
      <c r="J38" s="186">
        <f t="shared" si="9"/>
        <v>44377</v>
      </c>
      <c r="K38" s="188"/>
      <c r="L38" s="186" t="str">
        <f t="shared" si="10"/>
        <v>ABSCHLUSS</v>
      </c>
      <c r="M38" s="188"/>
      <c r="N38" s="186" t="str">
        <f t="shared" si="11"/>
        <v>ABSCHLUSS</v>
      </c>
      <c r="O38" s="188"/>
      <c r="P38" s="186" t="str">
        <f t="shared" si="12"/>
        <v>ABSCHLUSS</v>
      </c>
      <c r="Q38" s="188"/>
      <c r="R38" s="180">
        <f t="shared" si="13"/>
        <v>44379</v>
      </c>
    </row>
    <row r="39" spans="1:18" x14ac:dyDescent="0.25">
      <c r="A39" s="73">
        <v>36</v>
      </c>
      <c r="B39" s="89" t="s">
        <v>1470</v>
      </c>
      <c r="C39" s="89" t="s">
        <v>1471</v>
      </c>
      <c r="D39" s="88">
        <v>44104</v>
      </c>
      <c r="E39" s="143">
        <v>44283</v>
      </c>
      <c r="F39" s="88">
        <v>44379</v>
      </c>
      <c r="G39" s="180">
        <f t="shared" si="7"/>
        <v>44114</v>
      </c>
      <c r="H39" s="186">
        <f t="shared" si="8"/>
        <v>44164</v>
      </c>
      <c r="I39" s="188" t="s">
        <v>1674</v>
      </c>
      <c r="J39" s="186">
        <f t="shared" si="9"/>
        <v>44224</v>
      </c>
      <c r="K39" s="188" t="s">
        <v>1674</v>
      </c>
      <c r="L39" s="186">
        <f t="shared" si="10"/>
        <v>44284</v>
      </c>
      <c r="M39" s="188" t="s">
        <v>1674</v>
      </c>
      <c r="N39" s="186">
        <f t="shared" si="11"/>
        <v>44344</v>
      </c>
      <c r="O39" s="188"/>
      <c r="P39" s="186" t="str">
        <f t="shared" si="12"/>
        <v>ABSCHLUSS</v>
      </c>
      <c r="Q39" s="188"/>
      <c r="R39" s="180">
        <f t="shared" si="13"/>
        <v>44379</v>
      </c>
    </row>
    <row r="40" spans="1:18" x14ac:dyDescent="0.25">
      <c r="A40" s="73">
        <v>37</v>
      </c>
      <c r="B40" s="138" t="s">
        <v>1510</v>
      </c>
      <c r="C40" s="108" t="s">
        <v>1511</v>
      </c>
      <c r="D40" s="88">
        <v>44159</v>
      </c>
      <c r="E40" s="143">
        <v>44339</v>
      </c>
      <c r="F40" s="88">
        <v>44339</v>
      </c>
      <c r="G40" s="180">
        <f t="shared" si="7"/>
        <v>44169</v>
      </c>
      <c r="H40" s="186">
        <f t="shared" si="8"/>
        <v>44219</v>
      </c>
      <c r="I40" s="188" t="s">
        <v>1674</v>
      </c>
      <c r="J40" s="186">
        <f t="shared" si="9"/>
        <v>44279</v>
      </c>
      <c r="K40" s="188" t="s">
        <v>1674</v>
      </c>
      <c r="L40" s="186">
        <f t="shared" si="10"/>
        <v>44339</v>
      </c>
      <c r="M40" s="188"/>
      <c r="N40" s="186" t="str">
        <f t="shared" si="11"/>
        <v>ABSCHLUSS</v>
      </c>
      <c r="O40" s="188"/>
      <c r="P40" s="186" t="str">
        <f t="shared" si="12"/>
        <v>ABSCHLUSS</v>
      </c>
      <c r="Q40" s="188"/>
      <c r="R40" s="180">
        <f t="shared" si="13"/>
        <v>44339</v>
      </c>
    </row>
    <row r="41" spans="1:18" x14ac:dyDescent="0.25">
      <c r="A41" s="73">
        <v>38</v>
      </c>
      <c r="B41" s="27" t="s">
        <v>1616</v>
      </c>
      <c r="C41" s="15" t="s">
        <v>1617</v>
      </c>
      <c r="D41" s="88">
        <v>44292</v>
      </c>
      <c r="E41" s="143">
        <v>44379</v>
      </c>
      <c r="F41" s="88">
        <v>44379</v>
      </c>
      <c r="G41" s="180">
        <f t="shared" si="7"/>
        <v>44302</v>
      </c>
      <c r="H41" s="186">
        <f t="shared" si="8"/>
        <v>44352</v>
      </c>
      <c r="I41" s="188"/>
      <c r="J41" s="186" t="str">
        <f t="shared" si="9"/>
        <v>ABSCHLUSS</v>
      </c>
      <c r="K41" s="188"/>
      <c r="L41" s="186" t="str">
        <f t="shared" si="10"/>
        <v>ABSCHLUSS</v>
      </c>
      <c r="M41" s="188"/>
      <c r="N41" s="186" t="str">
        <f t="shared" si="11"/>
        <v>ABSCHLUSS</v>
      </c>
      <c r="O41" s="188"/>
      <c r="P41" s="186" t="str">
        <f t="shared" si="12"/>
        <v>ABSCHLUSS</v>
      </c>
      <c r="Q41" s="188"/>
      <c r="R41" s="180">
        <f t="shared" si="13"/>
        <v>44379</v>
      </c>
    </row>
    <row r="42" spans="1:18" x14ac:dyDescent="0.25">
      <c r="A42" s="73">
        <v>39</v>
      </c>
      <c r="B42" s="89" t="s">
        <v>1526</v>
      </c>
      <c r="C42" s="89" t="s">
        <v>1527</v>
      </c>
      <c r="D42" s="88">
        <v>44201</v>
      </c>
      <c r="E42" s="143">
        <v>44347</v>
      </c>
      <c r="F42" s="88">
        <v>44347</v>
      </c>
      <c r="G42" s="180">
        <f t="shared" si="7"/>
        <v>44211</v>
      </c>
      <c r="H42" s="186">
        <f t="shared" si="8"/>
        <v>44261</v>
      </c>
      <c r="I42" s="188" t="s">
        <v>1674</v>
      </c>
      <c r="J42" s="186">
        <f t="shared" si="9"/>
        <v>44321</v>
      </c>
      <c r="K42" s="188"/>
      <c r="L42" s="186" t="str">
        <f t="shared" si="10"/>
        <v>ABSCHLUSS</v>
      </c>
      <c r="M42" s="188"/>
      <c r="N42" s="186" t="str">
        <f t="shared" si="11"/>
        <v>ABSCHLUSS</v>
      </c>
      <c r="O42" s="188"/>
      <c r="P42" s="186" t="str">
        <f t="shared" si="12"/>
        <v>ABSCHLUSS</v>
      </c>
      <c r="Q42" s="188"/>
      <c r="R42" s="180">
        <f t="shared" si="13"/>
        <v>44347</v>
      </c>
    </row>
    <row r="43" spans="1:18" x14ac:dyDescent="0.25">
      <c r="A43" s="73">
        <v>40</v>
      </c>
      <c r="B43" s="89" t="s">
        <v>1579</v>
      </c>
      <c r="C43" s="106" t="s">
        <v>175</v>
      </c>
      <c r="D43" s="88">
        <v>44271</v>
      </c>
      <c r="E43" s="143">
        <v>44379</v>
      </c>
      <c r="F43" s="88">
        <v>44379</v>
      </c>
      <c r="G43" s="180">
        <f t="shared" si="7"/>
        <v>44281</v>
      </c>
      <c r="H43" s="186">
        <f t="shared" si="8"/>
        <v>44331</v>
      </c>
      <c r="I43" s="188"/>
      <c r="J43" s="186" t="str">
        <f t="shared" si="9"/>
        <v>ABSCHLUSS</v>
      </c>
      <c r="K43" s="188"/>
      <c r="L43" s="186" t="str">
        <f t="shared" si="10"/>
        <v>ABSCHLUSS</v>
      </c>
      <c r="M43" s="188"/>
      <c r="N43" s="186" t="str">
        <f t="shared" si="11"/>
        <v>ABSCHLUSS</v>
      </c>
      <c r="O43" s="188"/>
      <c r="P43" s="186" t="str">
        <f t="shared" si="12"/>
        <v>ABSCHLUSS</v>
      </c>
      <c r="Q43" s="188"/>
      <c r="R43" s="180">
        <f t="shared" si="13"/>
        <v>44379</v>
      </c>
    </row>
    <row r="44" spans="1:18" x14ac:dyDescent="0.25">
      <c r="A44" s="73">
        <v>41</v>
      </c>
      <c r="B44" s="89" t="s">
        <v>1484</v>
      </c>
      <c r="C44" s="12" t="s">
        <v>1485</v>
      </c>
      <c r="D44" s="88">
        <v>44117</v>
      </c>
      <c r="E44" s="143">
        <v>44293</v>
      </c>
      <c r="F44" s="88">
        <v>44379</v>
      </c>
      <c r="G44" s="180">
        <f t="shared" si="7"/>
        <v>44127</v>
      </c>
      <c r="H44" s="186">
        <f t="shared" si="8"/>
        <v>44177</v>
      </c>
      <c r="I44" s="188" t="s">
        <v>1674</v>
      </c>
      <c r="J44" s="186">
        <f t="shared" si="9"/>
        <v>44237</v>
      </c>
      <c r="K44" s="188" t="s">
        <v>1674</v>
      </c>
      <c r="L44" s="186">
        <f t="shared" si="10"/>
        <v>44297</v>
      </c>
      <c r="M44" s="188" t="s">
        <v>1674</v>
      </c>
      <c r="N44" s="186">
        <f t="shared" si="11"/>
        <v>44357</v>
      </c>
      <c r="O44" s="188"/>
      <c r="P44" s="186" t="str">
        <f t="shared" si="12"/>
        <v>ABSCHLUSS</v>
      </c>
      <c r="Q44" s="188"/>
      <c r="R44" s="180">
        <f t="shared" si="13"/>
        <v>44379</v>
      </c>
    </row>
    <row r="45" spans="1:18" x14ac:dyDescent="0.25">
      <c r="A45" s="73">
        <v>42</v>
      </c>
      <c r="B45" s="27" t="s">
        <v>1619</v>
      </c>
      <c r="C45" s="15" t="s">
        <v>175</v>
      </c>
      <c r="D45" s="88">
        <v>44292</v>
      </c>
      <c r="E45" s="143">
        <v>44379</v>
      </c>
      <c r="F45" s="88">
        <v>44379</v>
      </c>
      <c r="G45" s="180">
        <f t="shared" si="7"/>
        <v>44302</v>
      </c>
      <c r="H45" s="186">
        <f t="shared" si="8"/>
        <v>44352</v>
      </c>
      <c r="I45" s="188"/>
      <c r="J45" s="186" t="str">
        <f t="shared" si="9"/>
        <v>ABSCHLUSS</v>
      </c>
      <c r="K45" s="188"/>
      <c r="L45" s="186" t="str">
        <f t="shared" si="10"/>
        <v>ABSCHLUSS</v>
      </c>
      <c r="M45" s="188"/>
      <c r="N45" s="186" t="str">
        <f t="shared" si="11"/>
        <v>ABSCHLUSS</v>
      </c>
      <c r="O45" s="188"/>
      <c r="P45" s="186" t="str">
        <f t="shared" si="12"/>
        <v>ABSCHLUSS</v>
      </c>
      <c r="Q45" s="188"/>
      <c r="R45" s="180">
        <f t="shared" si="13"/>
        <v>44379</v>
      </c>
    </row>
    <row r="46" spans="1:18" x14ac:dyDescent="0.25">
      <c r="A46" s="73">
        <v>43</v>
      </c>
      <c r="B46" s="89" t="s">
        <v>1364</v>
      </c>
      <c r="C46" s="89" t="s">
        <v>1365</v>
      </c>
      <c r="D46" s="88">
        <v>44015</v>
      </c>
      <c r="E46" s="143">
        <v>44198</v>
      </c>
      <c r="F46" s="88">
        <v>44379</v>
      </c>
      <c r="G46" s="180">
        <f t="shared" si="7"/>
        <v>44025</v>
      </c>
      <c r="H46" s="186">
        <f t="shared" si="8"/>
        <v>44075</v>
      </c>
      <c r="I46" s="188" t="s">
        <v>1674</v>
      </c>
      <c r="J46" s="186">
        <f t="shared" si="9"/>
        <v>44135</v>
      </c>
      <c r="K46" s="188" t="s">
        <v>1674</v>
      </c>
      <c r="L46" s="186">
        <f t="shared" si="10"/>
        <v>44195</v>
      </c>
      <c r="M46" s="188" t="s">
        <v>1674</v>
      </c>
      <c r="N46" s="186">
        <f t="shared" si="11"/>
        <v>44255</v>
      </c>
      <c r="O46" s="188" t="s">
        <v>1674</v>
      </c>
      <c r="P46" s="186">
        <f t="shared" si="12"/>
        <v>44315</v>
      </c>
      <c r="Q46" s="188"/>
      <c r="R46" s="180">
        <f t="shared" si="13"/>
        <v>44379</v>
      </c>
    </row>
    <row r="47" spans="1:18" x14ac:dyDescent="0.25">
      <c r="A47" s="73">
        <v>44</v>
      </c>
      <c r="B47" s="105" t="s">
        <v>1376</v>
      </c>
      <c r="C47" s="105" t="s">
        <v>1377</v>
      </c>
      <c r="D47" s="88">
        <v>44015</v>
      </c>
      <c r="E47" s="143">
        <v>44198</v>
      </c>
      <c r="F47" s="88">
        <v>44379</v>
      </c>
      <c r="G47" s="180">
        <f t="shared" si="7"/>
        <v>44025</v>
      </c>
      <c r="H47" s="186">
        <f t="shared" si="8"/>
        <v>44075</v>
      </c>
      <c r="I47" s="188" t="s">
        <v>1674</v>
      </c>
      <c r="J47" s="186">
        <f t="shared" si="9"/>
        <v>44135</v>
      </c>
      <c r="K47" s="188" t="s">
        <v>1674</v>
      </c>
      <c r="L47" s="186">
        <f t="shared" si="10"/>
        <v>44195</v>
      </c>
      <c r="M47" s="188" t="s">
        <v>1674</v>
      </c>
      <c r="N47" s="186">
        <f t="shared" si="11"/>
        <v>44255</v>
      </c>
      <c r="O47" s="188" t="s">
        <v>1674</v>
      </c>
      <c r="P47" s="186">
        <f t="shared" si="12"/>
        <v>44315</v>
      </c>
      <c r="Q47" s="188"/>
      <c r="R47" s="180">
        <f t="shared" si="13"/>
        <v>44379</v>
      </c>
    </row>
    <row r="48" spans="1:18" x14ac:dyDescent="0.25">
      <c r="A48" s="73">
        <v>45</v>
      </c>
      <c r="B48" s="89" t="s">
        <v>1684</v>
      </c>
      <c r="C48" s="12" t="s">
        <v>1685</v>
      </c>
      <c r="D48" s="88">
        <v>44306</v>
      </c>
      <c r="E48" s="143">
        <v>44379</v>
      </c>
      <c r="F48" s="88">
        <v>44379</v>
      </c>
      <c r="G48" s="180">
        <f t="shared" si="7"/>
        <v>44316</v>
      </c>
      <c r="H48" s="186">
        <f t="shared" si="8"/>
        <v>44366</v>
      </c>
      <c r="I48" s="188"/>
      <c r="J48" s="186" t="str">
        <f t="shared" si="9"/>
        <v>ABSCHLUSS</v>
      </c>
      <c r="K48" s="188"/>
      <c r="L48" s="186" t="str">
        <f t="shared" si="10"/>
        <v>ABSCHLUSS</v>
      </c>
      <c r="M48" s="188"/>
      <c r="N48" s="186" t="str">
        <f t="shared" si="11"/>
        <v>ABSCHLUSS</v>
      </c>
      <c r="O48" s="188"/>
      <c r="P48" s="186" t="str">
        <f t="shared" si="12"/>
        <v>ABSCHLUSS</v>
      </c>
      <c r="Q48" s="188"/>
      <c r="R48" s="180">
        <f t="shared" si="13"/>
        <v>44379</v>
      </c>
    </row>
    <row r="49" spans="1:18" x14ac:dyDescent="0.25">
      <c r="A49" s="73">
        <v>46</v>
      </c>
      <c r="B49" s="89" t="s">
        <v>1555</v>
      </c>
      <c r="C49" s="12" t="s">
        <v>1556</v>
      </c>
      <c r="D49" s="90">
        <v>44243</v>
      </c>
      <c r="E49" s="145">
        <v>44379</v>
      </c>
      <c r="F49" s="88">
        <v>44379</v>
      </c>
      <c r="G49" s="180">
        <f t="shared" si="7"/>
        <v>44253</v>
      </c>
      <c r="H49" s="186">
        <f t="shared" si="8"/>
        <v>44303</v>
      </c>
      <c r="I49" s="188"/>
      <c r="J49" s="186">
        <f t="shared" si="9"/>
        <v>44363</v>
      </c>
      <c r="K49" s="188"/>
      <c r="L49" s="186" t="str">
        <f t="shared" si="10"/>
        <v>ABSCHLUSS</v>
      </c>
      <c r="M49" s="188"/>
      <c r="N49" s="186" t="str">
        <f t="shared" si="11"/>
        <v>ABSCHLUSS</v>
      </c>
      <c r="O49" s="188"/>
      <c r="P49" s="186" t="str">
        <f t="shared" si="12"/>
        <v>ABSCHLUSS</v>
      </c>
      <c r="Q49" s="188"/>
      <c r="R49" s="180">
        <f t="shared" si="13"/>
        <v>44379</v>
      </c>
    </row>
    <row r="50" spans="1:18" x14ac:dyDescent="0.25">
      <c r="A50" s="73">
        <v>47</v>
      </c>
      <c r="B50" s="89" t="s">
        <v>1698</v>
      </c>
      <c r="C50" s="12" t="s">
        <v>1181</v>
      </c>
      <c r="D50" s="42">
        <v>44327</v>
      </c>
      <c r="E50" s="182">
        <v>44379</v>
      </c>
      <c r="F50" s="88">
        <v>44379</v>
      </c>
      <c r="G50" s="180">
        <f t="shared" si="7"/>
        <v>44337</v>
      </c>
      <c r="H50" s="186" t="str">
        <f t="shared" si="8"/>
        <v>ABSCHLUSS</v>
      </c>
      <c r="I50" s="188"/>
      <c r="J50" s="186" t="str">
        <f t="shared" si="9"/>
        <v>ABSCHLUSS</v>
      </c>
      <c r="K50" s="188"/>
      <c r="L50" s="186" t="str">
        <f t="shared" si="10"/>
        <v>ABSCHLUSS</v>
      </c>
      <c r="M50" s="188"/>
      <c r="N50" s="186" t="str">
        <f t="shared" si="11"/>
        <v>ABSCHLUSS</v>
      </c>
      <c r="O50" s="188"/>
      <c r="P50" s="186" t="str">
        <f t="shared" si="12"/>
        <v>ABSCHLUSS</v>
      </c>
      <c r="Q50" s="188"/>
      <c r="R50" s="180">
        <f t="shared" si="13"/>
        <v>44379</v>
      </c>
    </row>
    <row r="51" spans="1:18" x14ac:dyDescent="0.25">
      <c r="A51" s="73">
        <v>48</v>
      </c>
      <c r="B51" s="107" t="s">
        <v>1475</v>
      </c>
      <c r="C51" s="107" t="s">
        <v>1476</v>
      </c>
      <c r="D51" s="88">
        <v>44015</v>
      </c>
      <c r="E51" s="143">
        <v>44230</v>
      </c>
      <c r="F51" s="88">
        <v>44379</v>
      </c>
      <c r="G51" s="180">
        <f t="shared" si="7"/>
        <v>44025</v>
      </c>
      <c r="H51" s="186">
        <f t="shared" si="8"/>
        <v>44075</v>
      </c>
      <c r="I51" s="188" t="s">
        <v>1674</v>
      </c>
      <c r="J51" s="186">
        <f t="shared" si="9"/>
        <v>44135</v>
      </c>
      <c r="K51" s="188" t="s">
        <v>1674</v>
      </c>
      <c r="L51" s="186">
        <f t="shared" si="10"/>
        <v>44195</v>
      </c>
      <c r="M51" s="188" t="s">
        <v>1674</v>
      </c>
      <c r="N51" s="186">
        <f t="shared" si="11"/>
        <v>44255</v>
      </c>
      <c r="O51" s="188" t="s">
        <v>1674</v>
      </c>
      <c r="P51" s="186">
        <f t="shared" si="12"/>
        <v>44315</v>
      </c>
      <c r="Q51" s="188" t="s">
        <v>1674</v>
      </c>
      <c r="R51" s="180">
        <f t="shared" si="13"/>
        <v>44379</v>
      </c>
    </row>
    <row r="52" spans="1:18" ht="16.5" thickBot="1" x14ac:dyDescent="0.3">
      <c r="A52" s="73">
        <v>49</v>
      </c>
      <c r="B52" s="89" t="s">
        <v>1516</v>
      </c>
      <c r="C52" s="12" t="s">
        <v>832</v>
      </c>
      <c r="D52" s="88">
        <v>44188</v>
      </c>
      <c r="E52" s="143">
        <v>44339</v>
      </c>
      <c r="F52" s="88">
        <v>44339</v>
      </c>
      <c r="G52" s="180">
        <f t="shared" si="7"/>
        <v>44198</v>
      </c>
      <c r="H52" s="189">
        <f t="shared" si="8"/>
        <v>44248</v>
      </c>
      <c r="I52" s="190" t="s">
        <v>1674</v>
      </c>
      <c r="J52" s="189">
        <f t="shared" si="9"/>
        <v>44308</v>
      </c>
      <c r="K52" s="190"/>
      <c r="L52" s="189" t="str">
        <f t="shared" si="10"/>
        <v>ABSCHLUSS</v>
      </c>
      <c r="M52" s="190"/>
      <c r="N52" s="189" t="str">
        <f t="shared" si="11"/>
        <v>ABSCHLUSS</v>
      </c>
      <c r="O52" s="190"/>
      <c r="P52" s="189" t="str">
        <f t="shared" si="12"/>
        <v>ABSCHLUSS</v>
      </c>
      <c r="Q52" s="190"/>
      <c r="R52" s="180">
        <f t="shared" si="13"/>
        <v>44339</v>
      </c>
    </row>
    <row r="53" spans="1:18" x14ac:dyDescent="0.25">
      <c r="O53" s="73"/>
    </row>
  </sheetData>
  <sortState ref="B4:R52">
    <sortCondition ref="B4:B52"/>
    <sortCondition ref="C4:C52"/>
  </sortState>
  <conditionalFormatting sqref="H4:H52">
    <cfRule type="expression" dxfId="9" priority="1">
      <formula>I4="x"</formula>
    </cfRule>
    <cfRule type="cellIs" dxfId="8" priority="6" operator="lessThan">
      <formula>$B$2</formula>
    </cfRule>
  </conditionalFormatting>
  <conditionalFormatting sqref="J4:J52">
    <cfRule type="expression" dxfId="7" priority="2">
      <formula>K4="x"</formula>
    </cfRule>
    <cfRule type="cellIs" dxfId="6" priority="7" operator="lessThan">
      <formula>$B$2</formula>
    </cfRule>
  </conditionalFormatting>
  <conditionalFormatting sqref="L4:L52">
    <cfRule type="expression" dxfId="5" priority="3">
      <formula>M4="x"</formula>
    </cfRule>
    <cfRule type="cellIs" dxfId="4" priority="8" operator="lessThan">
      <formula>$B$2</formula>
    </cfRule>
  </conditionalFormatting>
  <conditionalFormatting sqref="N4:N52">
    <cfRule type="expression" dxfId="3" priority="4">
      <formula>O4="x"</formula>
    </cfRule>
    <cfRule type="cellIs" dxfId="2" priority="9" operator="lessThan">
      <formula>$B$2</formula>
    </cfRule>
  </conditionalFormatting>
  <conditionalFormatting sqref="P4:P52">
    <cfRule type="expression" dxfId="1" priority="5">
      <formula>Q4="x"</formula>
    </cfRule>
    <cfRule type="cellIs" dxfId="0" priority="10" operator="lessThan">
      <formula>$B$2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workbookViewId="0">
      <selection activeCell="I21" sqref="I21"/>
    </sheetView>
  </sheetViews>
  <sheetFormatPr baseColWidth="10" defaultRowHeight="15.75" x14ac:dyDescent="0.25"/>
  <cols>
    <col min="1" max="1" width="2.875" bestFit="1" customWidth="1"/>
    <col min="5" max="5" width="9.25" customWidth="1"/>
    <col min="6" max="6" width="10.75" bestFit="1" customWidth="1"/>
    <col min="7" max="7" width="13.125" bestFit="1" customWidth="1"/>
  </cols>
  <sheetData>
    <row r="1" spans="1:20" x14ac:dyDescent="0.25">
      <c r="A1" s="34"/>
      <c r="B1" s="34" t="s">
        <v>1663</v>
      </c>
      <c r="C1" s="34"/>
      <c r="D1" s="34"/>
      <c r="H1" s="34"/>
      <c r="I1" s="34"/>
      <c r="J1" s="34"/>
      <c r="K1" s="34"/>
    </row>
    <row r="2" spans="1:20" x14ac:dyDescent="0.25">
      <c r="A2" s="34"/>
      <c r="B2" s="126"/>
      <c r="C2" s="126"/>
      <c r="D2" s="34"/>
      <c r="Q2" s="126"/>
      <c r="R2" s="126"/>
      <c r="S2" s="126"/>
      <c r="T2" s="127"/>
    </row>
    <row r="3" spans="1:20" ht="21.75" thickBot="1" x14ac:dyDescent="0.3">
      <c r="A3" s="35"/>
      <c r="B3" s="195" t="s">
        <v>1664</v>
      </c>
      <c r="C3" s="195"/>
      <c r="D3" s="195"/>
      <c r="E3" s="195"/>
      <c r="F3" s="195"/>
      <c r="G3" s="195"/>
      <c r="I3" s="195" t="s">
        <v>1665</v>
      </c>
      <c r="J3" s="195"/>
      <c r="K3" s="195"/>
      <c r="L3" s="195"/>
      <c r="Q3" s="36"/>
      <c r="R3" s="36"/>
      <c r="S3" s="36"/>
      <c r="T3" s="36"/>
    </row>
    <row r="4" spans="1:20" x14ac:dyDescent="0.25">
      <c r="A4" s="35"/>
      <c r="B4" s="124" t="s">
        <v>1530</v>
      </c>
      <c r="C4" s="125" t="s">
        <v>1590</v>
      </c>
      <c r="D4" s="125" t="s">
        <v>1591</v>
      </c>
      <c r="E4" s="125" t="s">
        <v>1592</v>
      </c>
      <c r="F4" s="125" t="s">
        <v>1593</v>
      </c>
      <c r="G4" s="124" t="s">
        <v>1594</v>
      </c>
      <c r="I4" s="83" t="s">
        <v>1537</v>
      </c>
      <c r="J4" s="84" t="s">
        <v>1538</v>
      </c>
      <c r="K4" s="84" t="s">
        <v>1560</v>
      </c>
      <c r="L4" s="85" t="s">
        <v>1558</v>
      </c>
      <c r="Q4" s="36"/>
      <c r="R4" s="36"/>
      <c r="S4" s="36"/>
      <c r="T4" s="36"/>
    </row>
    <row r="5" spans="1:20" x14ac:dyDescent="0.25">
      <c r="A5" s="35"/>
      <c r="B5" s="121" t="s">
        <v>1503</v>
      </c>
      <c r="C5" s="116">
        <f>COUNTIFS(TN!$G$4:$G$52,"VZ",TN!$M$4:$M$52,Belegung!B5)+COUNTIFS(TN!$G$4:$G$52,"TZ",TN!$M$4:$M$52,Belegung!B5)</f>
        <v>1</v>
      </c>
      <c r="D5" s="8">
        <f>COUNTIFS(TN!$G$4:$G$52,"VZ",TN!$M$4:$M$52,Belegung!B5)+COUNTIFS(TN!$G$4:$G$52,"TZ",TN!$M$4:$M$52,Belegung!B5)</f>
        <v>1</v>
      </c>
      <c r="E5" s="8">
        <f>COUNTIFS(TN!$G$4:$G$52,"VZ",TN!$M$4:$M$52,Belegung!B5)</f>
        <v>1</v>
      </c>
      <c r="F5" s="119">
        <f>COUNTIFS(TN!$G$4:$G$52,"VZ",TN!$M$4:$M$52,Belegung!B5)</f>
        <v>1</v>
      </c>
      <c r="G5" s="8">
        <v>0</v>
      </c>
      <c r="I5" s="111">
        <v>221</v>
      </c>
      <c r="J5" s="8">
        <v>5</v>
      </c>
      <c r="K5" s="8">
        <f>COUNTIF(TN!$W$4:$W$52,Belegung!I5)</f>
        <v>5</v>
      </c>
      <c r="L5" s="81" t="str">
        <f>IF(J5=K5,"Voll",J5-K5)</f>
        <v>Voll</v>
      </c>
      <c r="Q5" s="36"/>
      <c r="R5" s="36"/>
      <c r="S5" s="36"/>
      <c r="T5" s="36"/>
    </row>
    <row r="6" spans="1:20" x14ac:dyDescent="0.25">
      <c r="A6" s="35"/>
      <c r="B6" s="121" t="s">
        <v>1408</v>
      </c>
      <c r="C6" s="116">
        <f>COUNTIFS(TN!$G$4:$G$52,"VZ",TN!$M$4:$M$52,Belegung!B6)+COUNTIFS(TN!$G$4:$G$52,"TZ",TN!$M$4:$M$52,Belegung!B6)</f>
        <v>4</v>
      </c>
      <c r="D6" s="8">
        <f>COUNTIFS(TN!$G$4:$G$52,"VZ",TN!$M$4:$M$52,Belegung!B6)+COUNTIFS(TN!$G$4:$G$52,"TZ",TN!$M$4:$M$52,Belegung!B6)</f>
        <v>4</v>
      </c>
      <c r="E6" s="8">
        <f>COUNTIFS(TN!$G$4:$G$52,"VZ",TN!$M$4:$M$52,Belegung!B6)</f>
        <v>3</v>
      </c>
      <c r="F6" s="119">
        <f>COUNTIFS(TN!$G$4:$G$52,"VZ",TN!$M$4:$M$52,Belegung!B6)</f>
        <v>3</v>
      </c>
      <c r="G6" s="8">
        <v>0</v>
      </c>
      <c r="I6" s="111">
        <v>222</v>
      </c>
      <c r="J6" s="8">
        <v>18</v>
      </c>
      <c r="K6" s="8">
        <f>COUNTIF(TN!$W$4:$W$52,Belegung!I6)</f>
        <v>16</v>
      </c>
      <c r="L6" s="81">
        <f>IF(J6=K6,"Voll",J6-K6)</f>
        <v>2</v>
      </c>
      <c r="Q6" s="36"/>
      <c r="R6" s="36"/>
      <c r="S6" s="36"/>
      <c r="T6" s="36"/>
    </row>
    <row r="7" spans="1:20" x14ac:dyDescent="0.25">
      <c r="A7" s="35"/>
      <c r="B7" s="121" t="s">
        <v>1410</v>
      </c>
      <c r="C7" s="116">
        <f>COUNTIFS(TN!$G$4:$G$52,"VZ",TN!$M$4:$M$52,Belegung!B7)+COUNTIFS(TN!$G$4:$G$52,"TZ",TN!$M$4:$M$52,Belegung!B7)</f>
        <v>0</v>
      </c>
      <c r="D7" s="8">
        <f>COUNTIFS(TN!$G$4:$G$52,"VZ",TN!$M$4:$M$52,Belegung!B7)+COUNTIFS(TN!$G$4:$G$52,"TZ",TN!$M$4:$M$52,Belegung!B7)</f>
        <v>0</v>
      </c>
      <c r="E7" s="8">
        <f>COUNTIFS(TN!$G$4:$G$52,"VZ",TN!$M$4:$M$52,Belegung!B7)</f>
        <v>0</v>
      </c>
      <c r="F7" s="119">
        <f>COUNTIFS(TN!$G$4:$G$52,"VZ",TN!$M$4:$M$52,Belegung!B7)</f>
        <v>0</v>
      </c>
      <c r="G7" s="8">
        <v>0</v>
      </c>
      <c r="I7" s="111">
        <v>321</v>
      </c>
      <c r="J7" s="8">
        <v>7</v>
      </c>
      <c r="K7" s="8">
        <f>COUNTIF(TN!$W$4:$W$52,Belegung!I7)</f>
        <v>5</v>
      </c>
      <c r="L7" s="81">
        <f>IF(J7=K7,"Voll",J7-K7)</f>
        <v>2</v>
      </c>
      <c r="Q7" s="36"/>
      <c r="R7" s="36"/>
      <c r="S7" s="36"/>
      <c r="T7" s="36"/>
    </row>
    <row r="8" spans="1:20" x14ac:dyDescent="0.25">
      <c r="A8" s="35"/>
      <c r="B8" s="121" t="s">
        <v>1407</v>
      </c>
      <c r="C8" s="116">
        <f>COUNTIFS(TN!$G$4:$G$52,"VZ",TN!$M$4:$M$52,Belegung!B8)+COUNTIFS(TN!$G$4:$G$52,"TZ",TN!$M$4:$M$52,Belegung!B8)</f>
        <v>7</v>
      </c>
      <c r="D8" s="8">
        <f>COUNTIFS(TN!$G$4:$G$52,"VZ",TN!$M$4:$M$52,Belegung!B8)+COUNTIFS(TN!$G$4:$G$52,"TZ",TN!$M$4:$M$52,Belegung!B8)</f>
        <v>7</v>
      </c>
      <c r="E8" s="8">
        <f>COUNTIFS(TN!$G$4:$G$52,"VZ",TN!$M$4:$M$52,Belegung!B8)</f>
        <v>6</v>
      </c>
      <c r="F8" s="119">
        <f>COUNTIFS(TN!$G$4:$G$52,"VZ",TN!$M$4:$M$52,Belegung!B8)</f>
        <v>6</v>
      </c>
      <c r="G8" s="8">
        <v>0</v>
      </c>
      <c r="I8" s="111">
        <v>322</v>
      </c>
      <c r="J8" s="8">
        <v>12</v>
      </c>
      <c r="K8" s="8">
        <f>COUNTIF(TN!$W$4:$W$52,Belegung!I8)</f>
        <v>12</v>
      </c>
      <c r="L8" s="183" t="str">
        <f>IF(J8=K8,"Voll",J8-K8)</f>
        <v>Voll</v>
      </c>
      <c r="Q8" s="34"/>
      <c r="R8" s="34"/>
      <c r="S8" s="36"/>
      <c r="T8" s="34"/>
    </row>
    <row r="9" spans="1:20" ht="16.5" thickBot="1" x14ac:dyDescent="0.3">
      <c r="A9" s="35"/>
      <c r="B9" s="121" t="s">
        <v>1529</v>
      </c>
      <c r="C9" s="116">
        <f>COUNTIFS(TN!$G$4:$G$52,"VZ",TN!$M$4:$M$52,Belegung!B9)+COUNTIFS(TN!$G$4:$G$52,"TZ",TN!$M$4:$M$52,Belegung!B9)</f>
        <v>7</v>
      </c>
      <c r="D9" s="8">
        <f>COUNTIFS(TN!$G$4:$G$52,"VZ",TN!$M$4:$M$52,Belegung!B9)+COUNTIFS(TN!$G$4:$G$52,"TZ",TN!$M$4:$M$52,Belegung!B9)</f>
        <v>7</v>
      </c>
      <c r="E9" s="8">
        <f>COUNTIFS(TN!$G$4:$G$52,"VZ",TN!$M$4:$M$52,Belegung!B9)</f>
        <v>6</v>
      </c>
      <c r="F9" s="119">
        <f>COUNTIFS(TN!$G$4:$G$52,"VZ",TN!$M$4:$M$52,Belegung!B9)</f>
        <v>6</v>
      </c>
      <c r="G9" s="8">
        <v>0</v>
      </c>
      <c r="I9" s="112">
        <v>324</v>
      </c>
      <c r="J9" s="114">
        <v>7</v>
      </c>
      <c r="K9" s="114">
        <f>COUNTIF(TN!$W$4:$W$52,Belegung!I9)</f>
        <v>11</v>
      </c>
      <c r="L9" s="141">
        <f>IF(J9=K9,"Voll",J9-K9)</f>
        <v>-4</v>
      </c>
    </row>
    <row r="10" spans="1:20" x14ac:dyDescent="0.25">
      <c r="A10" s="35"/>
      <c r="B10" s="121" t="s">
        <v>1461</v>
      </c>
      <c r="C10" s="116">
        <f>COUNTIFS(TN!$G$4:$G$52,"VZ",TN!$M$4:$M$52,Belegung!B10)+COUNTIFS(TN!$G$4:$G$52,"TZ",TN!$M$4:$M$52,Belegung!B10)</f>
        <v>6</v>
      </c>
      <c r="D10" s="8">
        <f>COUNTIFS(TN!$G$4:$G$52,"VZ",TN!$M$4:$M$52,Belegung!B10)+COUNTIFS(TN!$G$4:$G$52,"TZ",TN!$M$4:$M$52,Belegung!B10)</f>
        <v>6</v>
      </c>
      <c r="E10" s="8">
        <f>COUNTIFS(TN!$G$4:$G$52,"VZ",TN!$M$4:$M$52,Belegung!B10)</f>
        <v>3</v>
      </c>
      <c r="F10" s="119">
        <f>COUNTIFS(TN!$G$4:$G$52,"VZ",TN!$M$4:$M$52,Belegung!B10)</f>
        <v>3</v>
      </c>
      <c r="G10" s="8">
        <v>0</v>
      </c>
      <c r="I10" t="s">
        <v>1283</v>
      </c>
      <c r="J10" s="7">
        <f>SUM(J5:J9)</f>
        <v>49</v>
      </c>
      <c r="K10" s="7">
        <f>SUM(K5:K9)</f>
        <v>49</v>
      </c>
    </row>
    <row r="11" spans="1:20" x14ac:dyDescent="0.25">
      <c r="A11" s="35"/>
      <c r="B11" s="121" t="s">
        <v>1463</v>
      </c>
      <c r="C11" s="116">
        <f>COUNTIFS(TN!$G$4:$G$52,"VZ",TN!$M$4:$M$52,Belegung!B11)+COUNTIFS(TN!$G$4:$G$52,"TZ",TN!$M$4:$M$52,Belegung!B11)</f>
        <v>4</v>
      </c>
      <c r="D11" s="8">
        <f>COUNTIFS(TN!$G$4:$G$52,"VZ",TN!$M$4:$M$52,Belegung!B11)+COUNTIFS(TN!$G$4:$G$52,"TZ",TN!$M$4:$M$52,Belegung!B11)</f>
        <v>4</v>
      </c>
      <c r="E11" s="8">
        <f>COUNTIFS(TN!$G$4:$G$52,"VZ",TN!$M$4:$M$52,Belegung!B11)</f>
        <v>3</v>
      </c>
      <c r="F11" s="119">
        <f>COUNTIFS(TN!$G$4:$G$52,"VZ",TN!$M$4:$M$52,Belegung!B11)</f>
        <v>3</v>
      </c>
      <c r="G11" s="8">
        <v>0</v>
      </c>
    </row>
    <row r="12" spans="1:20" x14ac:dyDescent="0.25">
      <c r="A12" s="35"/>
      <c r="B12" s="121" t="s">
        <v>1502</v>
      </c>
      <c r="C12" s="116">
        <f>COUNTIFS(TN!$G$4:$G$52,"VZ",TN!$M$4:$M$52,Belegung!B12)+COUNTIFS(TN!$G$4:$G$52,"TZ",TN!$M$4:$M$52,Belegung!B12)</f>
        <v>4</v>
      </c>
      <c r="D12" s="8">
        <f>COUNTIFS(TN!$G$4:$G$52,"VZ",TN!$M$4:$M$52,Belegung!B12)+COUNTIFS(TN!$G$4:$G$52,"TZ",TN!$M$4:$M$52,Belegung!B12)</f>
        <v>4</v>
      </c>
      <c r="E12" s="8">
        <f>COUNTIFS(TN!$G$4:$G$52,"VZ",TN!$M$4:$M$52,Belegung!B12)</f>
        <v>4</v>
      </c>
      <c r="F12" s="119">
        <f>COUNTIFS(TN!$G$4:$G$52,"VZ",TN!$M$4:$M$52,Belegung!B12)</f>
        <v>4</v>
      </c>
      <c r="G12" s="8">
        <v>0</v>
      </c>
    </row>
    <row r="13" spans="1:20" x14ac:dyDescent="0.25">
      <c r="A13" s="35"/>
      <c r="B13" s="121" t="s">
        <v>1462</v>
      </c>
      <c r="C13" s="116">
        <f>COUNTIFS(TN!$G$4:$G$52,"VZ",TN!$M$4:$M$52,Belegung!B13)+COUNTIFS(TN!$G$4:$G$52,"TZ",TN!$M$4:$M$52,Belegung!B13)</f>
        <v>2</v>
      </c>
      <c r="D13" s="8">
        <f>COUNTIFS(TN!$G$4:$G$52,"VZ",TN!$M$4:$M$52,Belegung!B13)+COUNTIFS(TN!$G$4:$G$52,"TZ",TN!$M$4:$M$52,Belegung!B13)</f>
        <v>2</v>
      </c>
      <c r="E13" s="8">
        <f>COUNTIFS(TN!$G$4:$G$52,"VZ",TN!$M$4:$M$52,Belegung!B13)</f>
        <v>2</v>
      </c>
      <c r="F13" s="119">
        <f>COUNTIFS(TN!$G$4:$G$52,"VZ",TN!$M$4:$M$52,Belegung!B13)</f>
        <v>2</v>
      </c>
      <c r="G13" s="8">
        <v>0</v>
      </c>
    </row>
    <row r="14" spans="1:20" x14ac:dyDescent="0.25">
      <c r="A14" s="35"/>
      <c r="B14" s="121" t="s">
        <v>1409</v>
      </c>
      <c r="C14" s="116">
        <f>COUNTIFS(TN!$G$4:$G$52,"VZ",TN!$M$4:$M$52,Belegung!B14)+COUNTIFS(TN!$G$4:$G$52,"TZ",TN!$M$4:$M$52,Belegung!B14)</f>
        <v>7</v>
      </c>
      <c r="D14" s="8">
        <f>COUNTIFS(TN!$G$4:$G$52,"VZ",TN!$M$4:$M$52,Belegung!B14)+COUNTIFS(TN!$G$4:$G$52,"TZ",TN!$M$4:$M$52,Belegung!B14)</f>
        <v>7</v>
      </c>
      <c r="E14" s="8">
        <f>COUNTIFS(TN!$G$4:$G$52,"VZ",TN!$M$4:$M$52,Belegung!B14)</f>
        <v>7</v>
      </c>
      <c r="F14" s="119">
        <f>COUNTIFS(TN!$G$4:$G$52,"VZ",TN!$M$4:$M$52,Belegung!B14)</f>
        <v>7</v>
      </c>
      <c r="G14" s="8">
        <v>0</v>
      </c>
    </row>
    <row r="15" spans="1:20" x14ac:dyDescent="0.25">
      <c r="A15" s="35"/>
      <c r="B15" s="122" t="s">
        <v>1531</v>
      </c>
      <c r="C15" s="116">
        <f>COUNTIFS(TN!$G$4:$G$52,"VZ",TN!$M$4:$M$52,Belegung!B15)+COUNTIFS(TN!$G$4:$G$52,"TZ",TN!$M$4:$M$52,Belegung!B15)</f>
        <v>0</v>
      </c>
      <c r="D15" s="8">
        <f>COUNTIFS(TN!$G$4:$G$52,"VZ",TN!$M$4:$M$52,Belegung!B15)+COUNTIFS(TN!$G$4:$G$52,"TZ",TN!$M$4:$M$52,Belegung!B15)</f>
        <v>0</v>
      </c>
      <c r="E15" s="8">
        <f>COUNTIFS(TN!$G$4:$G$52,"VZ",TN!$M$4:$M$52,Belegung!B15)</f>
        <v>0</v>
      </c>
      <c r="F15" s="119">
        <f>COUNTIFS(TN!$G$4:$G$52,"VZ",TN!$M$4:$M$52,Belegung!B15)</f>
        <v>0</v>
      </c>
      <c r="G15" s="8">
        <v>0</v>
      </c>
    </row>
    <row r="16" spans="1:20" x14ac:dyDescent="0.25">
      <c r="A16" s="35"/>
      <c r="B16" s="122" t="s">
        <v>1532</v>
      </c>
      <c r="C16" s="116">
        <f>COUNTIFS(TN!$G$4:$G$52,"VZ",TN!$M$4:$M$52,Belegung!B16)+COUNTIFS(TN!$G$4:$G$52,"TZ",TN!$M$4:$M$52,Belegung!B16)</f>
        <v>0</v>
      </c>
      <c r="D16" s="8">
        <f>COUNTIFS(TN!$G$4:$G$52,"VZ",TN!$M$4:$M$52,Belegung!B16)+COUNTIFS(TN!$G$4:$G$52,"TZ",TN!$M$4:$M$52,Belegung!B16)</f>
        <v>0</v>
      </c>
      <c r="E16" s="8">
        <f>COUNTIFS(TN!$G$4:$G$52,"VZ",TN!$M$4:$M$52,Belegung!B16)</f>
        <v>0</v>
      </c>
      <c r="F16" s="119">
        <f>COUNTIFS(TN!$G$4:$G$52,"VZ",TN!$M$4:$M$52,Belegung!B16)</f>
        <v>0</v>
      </c>
      <c r="G16" s="8">
        <v>0</v>
      </c>
    </row>
    <row r="17" spans="1:7" x14ac:dyDescent="0.25">
      <c r="A17" s="35"/>
      <c r="B17" s="122" t="s">
        <v>1533</v>
      </c>
      <c r="C17" s="116">
        <f>COUNTIFS(TN!$G$4:$G$52,"VZ",TN!$M$4:$M$52,Belegung!B17)+COUNTIFS(TN!$G$4:$G$52,"TZ",TN!$M$4:$M$52,Belegung!B17)</f>
        <v>0</v>
      </c>
      <c r="D17" s="8">
        <f>COUNTIFS(TN!$G$4:$G$52,"VZ",TN!$M$4:$M$52,Belegung!B17)+COUNTIFS(TN!$G$4:$G$52,"TZ",TN!$M$4:$M$52,Belegung!B17)</f>
        <v>0</v>
      </c>
      <c r="E17" s="8">
        <f>COUNTIFS(TN!$G$4:$G$52,"VZ",TN!$M$4:$M$52,Belegung!B17)</f>
        <v>0</v>
      </c>
      <c r="F17" s="119">
        <f>COUNTIFS(TN!$G$4:$G$52,"VZ",TN!$M$4:$M$52,Belegung!B17)</f>
        <v>0</v>
      </c>
      <c r="G17" s="8">
        <v>0</v>
      </c>
    </row>
    <row r="18" spans="1:7" x14ac:dyDescent="0.25">
      <c r="A18" s="34"/>
      <c r="B18" s="122" t="s">
        <v>1534</v>
      </c>
      <c r="C18" s="116">
        <f>COUNTIFS(TN!$G$4:$G$52,"VZ",TN!$M$4:$M$52,Belegung!B18)+COUNTIFS(TN!$G$4:$G$52,"TZ",TN!$M$4:$M$52,Belegung!B18)</f>
        <v>3</v>
      </c>
      <c r="D18" s="8">
        <f>COUNTIFS(TN!$G$4:$G$52,"VZ",TN!$M$4:$M$52,Belegung!B18)+COUNTIFS(TN!$G$4:$G$52,"TZ",TN!$M$4:$M$52,Belegung!B18)</f>
        <v>3</v>
      </c>
      <c r="E18" s="8">
        <f>COUNTIFS(TN!$G$4:$G$52,"VZ",TN!$M$4:$M$52,Belegung!B18)</f>
        <v>3</v>
      </c>
      <c r="F18" s="119">
        <f>COUNTIFS(TN!$G$4:$G$52,"VZ",TN!$M$4:$M$52,Belegung!B18)</f>
        <v>3</v>
      </c>
      <c r="G18" s="8">
        <v>0</v>
      </c>
    </row>
    <row r="19" spans="1:7" ht="16.5" thickBot="1" x14ac:dyDescent="0.3">
      <c r="B19" s="123" t="s">
        <v>1536</v>
      </c>
      <c r="C19" s="117">
        <f>COUNTIFS(TN!$G$4:$G$52,"VZ",TN!$M$4:$M$52,Belegung!B19)+COUNTIFS(TN!$G$4:$G$52,"TZ",TN!$M$4:$M$52,Belegung!B19)</f>
        <v>3</v>
      </c>
      <c r="D19" s="114">
        <f>COUNTIFS(TN!$G$4:$G$52,"VZ",TN!$M$4:$M$52,Belegung!B19)+COUNTIFS(TN!$G$4:$G$52,"TZ",TN!$M$4:$M$52,Belegung!B19)</f>
        <v>3</v>
      </c>
      <c r="E19" s="114">
        <f>COUNTIFS(TN!$G$4:$G$52,"VZ",TN!$M$4:$M$52,Belegung!B19)</f>
        <v>3</v>
      </c>
      <c r="F19" s="120">
        <f>COUNTIFS(TN!$G$4:$G$52,"VZ",TN!$M$4:$M$52,Belegung!B19)</f>
        <v>3</v>
      </c>
      <c r="G19" s="114">
        <v>0</v>
      </c>
    </row>
    <row r="20" spans="1:7" x14ac:dyDescent="0.25">
      <c r="B20" s="115" t="s">
        <v>1283</v>
      </c>
      <c r="C20" s="118">
        <f t="shared" ref="C20:F20" si="0">SUM(C5:C19)</f>
        <v>48</v>
      </c>
      <c r="D20" s="7">
        <f t="shared" si="0"/>
        <v>48</v>
      </c>
      <c r="E20" s="7">
        <f t="shared" si="0"/>
        <v>41</v>
      </c>
      <c r="F20" s="7">
        <f t="shared" si="0"/>
        <v>41</v>
      </c>
      <c r="G20" s="140">
        <v>0</v>
      </c>
    </row>
    <row r="22" spans="1:7" ht="21.75" thickBot="1" x14ac:dyDescent="0.3">
      <c r="B22" s="195" t="s">
        <v>1666</v>
      </c>
      <c r="C22" s="195"/>
      <c r="E22" s="195" t="s">
        <v>1582</v>
      </c>
      <c r="F22" s="195"/>
    </row>
    <row r="23" spans="1:7" x14ac:dyDescent="0.25">
      <c r="B23" s="74" t="s">
        <v>1402</v>
      </c>
      <c r="C23" s="75" t="s">
        <v>1535</v>
      </c>
      <c r="E23" s="111">
        <v>0</v>
      </c>
      <c r="F23" s="81">
        <f>COUNTIF(TN!$N$4:$N$52,Belegung!E23)</f>
        <v>2</v>
      </c>
      <c r="G23" t="s">
        <v>1667</v>
      </c>
    </row>
    <row r="24" spans="1:7" x14ac:dyDescent="0.25">
      <c r="B24" s="77" t="s">
        <v>1403</v>
      </c>
      <c r="C24" s="78">
        <f>COUNTIF(TN!$K$4:$K$52,Belegung!B24)</f>
        <v>18</v>
      </c>
      <c r="E24" s="111">
        <v>1</v>
      </c>
      <c r="F24" s="81">
        <f>COUNTIF(TN!$N$4:$N$52,Belegung!E24)</f>
        <v>16</v>
      </c>
      <c r="G24" t="s">
        <v>1584</v>
      </c>
    </row>
    <row r="25" spans="1:7" x14ac:dyDescent="0.25">
      <c r="B25" s="79" t="s">
        <v>1405</v>
      </c>
      <c r="C25" s="78">
        <f>COUNTIF(TN!$K$4:$K$52,Belegung!B25)</f>
        <v>9</v>
      </c>
      <c r="E25" s="111">
        <v>2</v>
      </c>
      <c r="F25" s="81">
        <f>COUNTIF(TN!$N$4:$N$52,Belegung!E25)</f>
        <v>16</v>
      </c>
      <c r="G25" t="s">
        <v>1583</v>
      </c>
    </row>
    <row r="26" spans="1:7" x14ac:dyDescent="0.25">
      <c r="B26" s="80" t="s">
        <v>1536</v>
      </c>
      <c r="C26" s="78">
        <f>COUNTIF(TN!$K$4:$K$52,Belegung!B26)</f>
        <v>20</v>
      </c>
      <c r="E26" s="111">
        <v>3</v>
      </c>
      <c r="F26" s="81">
        <f>COUNTIF(TN!$N$4:$N$52,Belegung!E26)</f>
        <v>15</v>
      </c>
      <c r="G26" t="s">
        <v>1585</v>
      </c>
    </row>
    <row r="27" spans="1:7" ht="16.5" thickBot="1" x14ac:dyDescent="0.3">
      <c r="B27" s="76" t="s">
        <v>1404</v>
      </c>
      <c r="C27" s="113">
        <f>COUNTIF(TN!$K$4:$K$52,Belegung!B27)</f>
        <v>2</v>
      </c>
      <c r="E27" s="112" t="s">
        <v>1536</v>
      </c>
      <c r="F27" s="82">
        <f>COUNTIF(TN!$N$4:$N$52,Belegung!E27)</f>
        <v>0</v>
      </c>
      <c r="G27" t="s">
        <v>1586</v>
      </c>
    </row>
    <row r="28" spans="1:7" x14ac:dyDescent="0.25">
      <c r="C28" s="73">
        <f>SUM(C24:C27)</f>
        <v>49</v>
      </c>
      <c r="E28" t="s">
        <v>1283</v>
      </c>
      <c r="F28" s="73">
        <f>SUM(F23:F27)</f>
        <v>49</v>
      </c>
    </row>
    <row r="37" spans="2:2" x14ac:dyDescent="0.25">
      <c r="B37" s="34"/>
    </row>
    <row r="38" spans="2:2" x14ac:dyDescent="0.25">
      <c r="B38" s="34"/>
    </row>
  </sheetData>
  <sortState ref="B3:B36">
    <sortCondition ref="B3:B36"/>
  </sortState>
  <mergeCells count="4">
    <mergeCell ref="B3:G3"/>
    <mergeCell ref="I3:L3"/>
    <mergeCell ref="B22:C22"/>
    <mergeCell ref="E22:F2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opLeftCell="A7" workbookViewId="0">
      <selection activeCell="B36" sqref="B36"/>
    </sheetView>
  </sheetViews>
  <sheetFormatPr baseColWidth="10" defaultRowHeight="15.75" x14ac:dyDescent="0.25"/>
  <cols>
    <col min="1" max="1" width="5.25" customWidth="1"/>
    <col min="2" max="2" width="23.5" customWidth="1"/>
    <col min="3" max="3" width="13.375" customWidth="1"/>
    <col min="4" max="4" width="5.625" customWidth="1"/>
    <col min="5" max="5" width="5.375" customWidth="1"/>
    <col min="6" max="6" width="10.25" customWidth="1"/>
    <col min="7" max="7" width="7" customWidth="1"/>
    <col min="8" max="8" width="15.25" customWidth="1"/>
    <col min="9" max="9" width="13.375" customWidth="1"/>
    <col min="10" max="10" width="35.375" customWidth="1"/>
    <col min="11" max="11" width="18.25" customWidth="1"/>
  </cols>
  <sheetData>
    <row r="1" spans="1:13" ht="18" x14ac:dyDescent="0.25">
      <c r="A1" s="196" t="s">
        <v>1273</v>
      </c>
      <c r="B1" s="196"/>
      <c r="C1" s="196"/>
      <c r="D1" s="196"/>
      <c r="E1" s="196"/>
      <c r="F1" s="196"/>
      <c r="G1" s="197"/>
      <c r="I1" s="69">
        <f ca="1">TODAY()</f>
        <v>44328</v>
      </c>
      <c r="J1" s="67"/>
      <c r="K1" s="67"/>
      <c r="L1" s="68"/>
      <c r="M1" s="68"/>
    </row>
    <row r="2" spans="1:13" x14ac:dyDescent="0.25">
      <c r="A2" s="31" t="s">
        <v>1</v>
      </c>
      <c r="B2" s="2" t="s">
        <v>2</v>
      </c>
      <c r="C2" s="2" t="s">
        <v>3</v>
      </c>
      <c r="D2" s="2" t="s">
        <v>4</v>
      </c>
      <c r="E2" s="22" t="s">
        <v>5</v>
      </c>
      <c r="F2" s="22"/>
      <c r="G2" s="22" t="s">
        <v>6</v>
      </c>
      <c r="H2" s="22" t="s">
        <v>7</v>
      </c>
      <c r="I2" s="22" t="s">
        <v>8</v>
      </c>
      <c r="J2" s="2" t="s">
        <v>1274</v>
      </c>
      <c r="K2" s="46" t="s">
        <v>1373</v>
      </c>
      <c r="L2" s="21"/>
      <c r="M2" s="9"/>
    </row>
    <row r="3" spans="1:13" x14ac:dyDescent="0.25">
      <c r="A3" s="30">
        <v>1</v>
      </c>
      <c r="B3" s="12" t="s">
        <v>1359</v>
      </c>
      <c r="C3" s="12" t="s">
        <v>463</v>
      </c>
      <c r="D3" s="5" t="s">
        <v>1265</v>
      </c>
      <c r="E3" s="87">
        <f t="shared" ref="E3:E33" ca="1" si="0">$I$1-F3</f>
        <v>15007</v>
      </c>
      <c r="F3" s="63">
        <v>29321</v>
      </c>
      <c r="G3" s="5" t="s">
        <v>1269</v>
      </c>
      <c r="H3" s="88">
        <v>44015</v>
      </c>
      <c r="I3" s="88">
        <v>44067</v>
      </c>
      <c r="J3" s="92" t="s">
        <v>1445</v>
      </c>
      <c r="K3" s="47">
        <f>I3-H3</f>
        <v>52</v>
      </c>
      <c r="L3">
        <f>K3/30</f>
        <v>1.7333333333333334</v>
      </c>
    </row>
    <row r="4" spans="1:13" x14ac:dyDescent="0.25">
      <c r="A4" s="30">
        <v>2</v>
      </c>
      <c r="B4" s="89" t="s">
        <v>1422</v>
      </c>
      <c r="C4" s="89" t="s">
        <v>1245</v>
      </c>
      <c r="D4" s="5" t="s">
        <v>1268</v>
      </c>
      <c r="E4" s="87">
        <f t="shared" ca="1" si="0"/>
        <v>11698</v>
      </c>
      <c r="F4" s="63">
        <v>32630</v>
      </c>
      <c r="G4" s="5" t="s">
        <v>1269</v>
      </c>
      <c r="H4" s="88">
        <v>44055</v>
      </c>
      <c r="I4" s="88">
        <v>44081</v>
      </c>
      <c r="J4" s="92" t="s">
        <v>1444</v>
      </c>
      <c r="K4" s="47">
        <f t="shared" ref="K4:K62" si="1">I4-H4</f>
        <v>26</v>
      </c>
      <c r="L4">
        <f t="shared" ref="L4:L63" si="2">K4/30</f>
        <v>0.8666666666666667</v>
      </c>
    </row>
    <row r="5" spans="1:13" x14ac:dyDescent="0.25">
      <c r="A5" s="30">
        <v>3</v>
      </c>
      <c r="B5" s="89" t="s">
        <v>1397</v>
      </c>
      <c r="C5" s="89" t="s">
        <v>1398</v>
      </c>
      <c r="D5" s="5" t="s">
        <v>1268</v>
      </c>
      <c r="E5" s="87">
        <f t="shared" ca="1" si="0"/>
        <v>11041</v>
      </c>
      <c r="F5" s="63">
        <v>33287</v>
      </c>
      <c r="G5" s="5" t="s">
        <v>1269</v>
      </c>
      <c r="H5" s="88">
        <v>44033</v>
      </c>
      <c r="I5" s="88">
        <v>44083</v>
      </c>
      <c r="J5" s="92" t="s">
        <v>1450</v>
      </c>
      <c r="K5" s="47">
        <f t="shared" si="1"/>
        <v>50</v>
      </c>
      <c r="L5">
        <f t="shared" si="2"/>
        <v>1.6666666666666667</v>
      </c>
    </row>
    <row r="6" spans="1:13" x14ac:dyDescent="0.25">
      <c r="A6" s="30">
        <v>4</v>
      </c>
      <c r="B6" s="89" t="s">
        <v>602</v>
      </c>
      <c r="C6" s="89" t="s">
        <v>1346</v>
      </c>
      <c r="D6" s="5" t="s">
        <v>1268</v>
      </c>
      <c r="E6" s="87">
        <f t="shared" ca="1" si="0"/>
        <v>10097</v>
      </c>
      <c r="F6" s="63">
        <v>34231</v>
      </c>
      <c r="G6" s="5" t="s">
        <v>1269</v>
      </c>
      <c r="H6" s="88">
        <v>44015</v>
      </c>
      <c r="I6" s="88">
        <v>44085</v>
      </c>
      <c r="J6" s="92" t="s">
        <v>1450</v>
      </c>
      <c r="K6" s="47">
        <f t="shared" si="1"/>
        <v>70</v>
      </c>
      <c r="L6">
        <f t="shared" si="2"/>
        <v>2.3333333333333335</v>
      </c>
    </row>
    <row r="7" spans="1:13" x14ac:dyDescent="0.25">
      <c r="A7" s="30">
        <v>5</v>
      </c>
      <c r="B7" s="89" t="s">
        <v>1420</v>
      </c>
      <c r="C7" s="89" t="s">
        <v>1421</v>
      </c>
      <c r="D7" s="5" t="s">
        <v>1265</v>
      </c>
      <c r="E7" s="87">
        <f t="shared" ca="1" si="0"/>
        <v>10760</v>
      </c>
      <c r="F7" s="63">
        <v>33568</v>
      </c>
      <c r="G7" s="5" t="s">
        <v>1269</v>
      </c>
      <c r="H7" s="88">
        <v>44054</v>
      </c>
      <c r="I7" s="88">
        <v>44097</v>
      </c>
      <c r="J7" s="92" t="s">
        <v>1464</v>
      </c>
      <c r="K7" s="47">
        <f t="shared" si="1"/>
        <v>43</v>
      </c>
      <c r="L7">
        <f t="shared" si="2"/>
        <v>1.4333333333333333</v>
      </c>
    </row>
    <row r="8" spans="1:13" x14ac:dyDescent="0.25">
      <c r="A8" s="30">
        <v>6</v>
      </c>
      <c r="B8" s="89" t="s">
        <v>1456</v>
      </c>
      <c r="C8" s="89" t="s">
        <v>1457</v>
      </c>
      <c r="D8" s="5" t="s">
        <v>1268</v>
      </c>
      <c r="E8" s="87">
        <f t="shared" ca="1" si="0"/>
        <v>19001</v>
      </c>
      <c r="F8" s="63">
        <v>25327</v>
      </c>
      <c r="G8" s="5" t="s">
        <v>1269</v>
      </c>
      <c r="H8" s="88">
        <v>44089</v>
      </c>
      <c r="I8" s="93">
        <v>44103</v>
      </c>
      <c r="J8" s="92" t="s">
        <v>1450</v>
      </c>
      <c r="K8" s="47">
        <f t="shared" si="1"/>
        <v>14</v>
      </c>
      <c r="L8">
        <f t="shared" si="2"/>
        <v>0.46666666666666667</v>
      </c>
    </row>
    <row r="9" spans="1:13" x14ac:dyDescent="0.25">
      <c r="A9" s="30">
        <v>7</v>
      </c>
      <c r="B9" s="89" t="s">
        <v>1423</v>
      </c>
      <c r="C9" s="89" t="s">
        <v>902</v>
      </c>
      <c r="D9" s="5" t="s">
        <v>1268</v>
      </c>
      <c r="E9" s="87">
        <f t="shared" ca="1" si="0"/>
        <v>9954</v>
      </c>
      <c r="F9" s="63">
        <v>34374</v>
      </c>
      <c r="G9" s="5" t="s">
        <v>1269</v>
      </c>
      <c r="H9" s="88">
        <v>44057</v>
      </c>
      <c r="I9" s="93">
        <v>44104</v>
      </c>
      <c r="J9" s="92" t="s">
        <v>1450</v>
      </c>
      <c r="K9" s="47">
        <f t="shared" si="1"/>
        <v>47</v>
      </c>
      <c r="L9">
        <f t="shared" si="2"/>
        <v>1.5666666666666667</v>
      </c>
    </row>
    <row r="10" spans="1:13" x14ac:dyDescent="0.25">
      <c r="A10" s="30">
        <v>8</v>
      </c>
      <c r="B10" s="12" t="s">
        <v>1374</v>
      </c>
      <c r="C10" s="12" t="s">
        <v>1375</v>
      </c>
      <c r="D10" s="5" t="s">
        <v>1265</v>
      </c>
      <c r="E10" s="87">
        <f t="shared" ca="1" si="0"/>
        <v>12510</v>
      </c>
      <c r="F10" s="63">
        <v>31818</v>
      </c>
      <c r="G10" s="5" t="s">
        <v>1269</v>
      </c>
      <c r="H10" s="88">
        <v>44015</v>
      </c>
      <c r="I10" s="88">
        <v>44104</v>
      </c>
      <c r="J10" s="92" t="s">
        <v>1479</v>
      </c>
      <c r="K10" s="47">
        <f t="shared" si="1"/>
        <v>89</v>
      </c>
      <c r="L10">
        <f t="shared" si="2"/>
        <v>2.9666666666666668</v>
      </c>
    </row>
    <row r="11" spans="1:13" x14ac:dyDescent="0.25">
      <c r="A11" s="30">
        <v>9</v>
      </c>
      <c r="B11" s="89" t="s">
        <v>1452</v>
      </c>
      <c r="C11" s="89" t="s">
        <v>1453</v>
      </c>
      <c r="D11" s="5" t="s">
        <v>1268</v>
      </c>
      <c r="E11" s="87">
        <f t="shared" ca="1" si="0"/>
        <v>11626</v>
      </c>
      <c r="F11" s="63">
        <v>32702</v>
      </c>
      <c r="G11" s="5" t="s">
        <v>1269</v>
      </c>
      <c r="H11" s="88">
        <v>44089</v>
      </c>
      <c r="I11" s="88">
        <v>44123</v>
      </c>
      <c r="J11" s="12" t="s">
        <v>1450</v>
      </c>
      <c r="K11" s="47">
        <f t="shared" si="1"/>
        <v>34</v>
      </c>
      <c r="L11">
        <f t="shared" si="2"/>
        <v>1.1333333333333333</v>
      </c>
    </row>
    <row r="12" spans="1:13" x14ac:dyDescent="0.25">
      <c r="A12" s="30">
        <v>10</v>
      </c>
      <c r="B12" s="89" t="s">
        <v>1454</v>
      </c>
      <c r="C12" s="89" t="s">
        <v>1455</v>
      </c>
      <c r="D12" s="5" t="s">
        <v>1268</v>
      </c>
      <c r="E12" s="87">
        <f t="shared" ca="1" si="0"/>
        <v>12369</v>
      </c>
      <c r="F12" s="63">
        <v>31959</v>
      </c>
      <c r="G12" s="5" t="s">
        <v>1269</v>
      </c>
      <c r="H12" s="88">
        <v>44089</v>
      </c>
      <c r="I12" s="88">
        <v>44123</v>
      </c>
      <c r="J12" s="92" t="s">
        <v>1450</v>
      </c>
      <c r="K12" s="47">
        <f t="shared" si="1"/>
        <v>34</v>
      </c>
      <c r="L12">
        <f t="shared" si="2"/>
        <v>1.1333333333333333</v>
      </c>
    </row>
    <row r="13" spans="1:13" x14ac:dyDescent="0.25">
      <c r="A13" s="30">
        <v>11</v>
      </c>
      <c r="B13" s="12" t="s">
        <v>1482</v>
      </c>
      <c r="C13" s="12" t="s">
        <v>1483</v>
      </c>
      <c r="D13" s="5" t="s">
        <v>1268</v>
      </c>
      <c r="E13" s="87">
        <f t="shared" ca="1" si="0"/>
        <v>13025</v>
      </c>
      <c r="F13" s="63">
        <v>31303</v>
      </c>
      <c r="G13" s="5" t="s">
        <v>1269</v>
      </c>
      <c r="H13" s="88">
        <v>44117</v>
      </c>
      <c r="I13" s="88">
        <v>44140</v>
      </c>
      <c r="J13" s="92" t="s">
        <v>1450</v>
      </c>
      <c r="K13" s="47">
        <f t="shared" si="1"/>
        <v>23</v>
      </c>
      <c r="L13">
        <f t="shared" si="2"/>
        <v>0.76666666666666672</v>
      </c>
    </row>
    <row r="14" spans="1:13" x14ac:dyDescent="0.25">
      <c r="A14" s="30">
        <v>12</v>
      </c>
      <c r="B14" s="12" t="s">
        <v>1458</v>
      </c>
      <c r="C14" s="12" t="s">
        <v>262</v>
      </c>
      <c r="D14" s="5" t="s">
        <v>1265</v>
      </c>
      <c r="E14" s="87">
        <f t="shared" ca="1" si="0"/>
        <v>12875</v>
      </c>
      <c r="F14" s="63">
        <v>31453</v>
      </c>
      <c r="G14" s="5" t="s">
        <v>1269</v>
      </c>
      <c r="H14" s="90">
        <v>44096</v>
      </c>
      <c r="I14" s="88">
        <v>44144</v>
      </c>
      <c r="J14" s="12" t="s">
        <v>1464</v>
      </c>
      <c r="K14" s="47">
        <f t="shared" si="1"/>
        <v>48</v>
      </c>
      <c r="L14">
        <f t="shared" si="2"/>
        <v>1.6</v>
      </c>
    </row>
    <row r="15" spans="1:13" x14ac:dyDescent="0.25">
      <c r="A15" s="30">
        <v>13</v>
      </c>
      <c r="B15" s="89" t="s">
        <v>1480</v>
      </c>
      <c r="C15" s="89" t="s">
        <v>1481</v>
      </c>
      <c r="D15" s="5" t="s">
        <v>1268</v>
      </c>
      <c r="E15" s="87">
        <f t="shared" ca="1" si="0"/>
        <v>10835</v>
      </c>
      <c r="F15" s="63">
        <v>33493</v>
      </c>
      <c r="G15" s="5" t="s">
        <v>1269</v>
      </c>
      <c r="H15" s="88">
        <v>44068</v>
      </c>
      <c r="I15" s="88">
        <v>44172</v>
      </c>
      <c r="J15" s="12" t="s">
        <v>1464</v>
      </c>
      <c r="K15" s="47">
        <f t="shared" si="1"/>
        <v>104</v>
      </c>
      <c r="L15">
        <f t="shared" si="2"/>
        <v>3.4666666666666668</v>
      </c>
    </row>
    <row r="16" spans="1:13" x14ac:dyDescent="0.25">
      <c r="A16" s="30">
        <v>14</v>
      </c>
      <c r="B16" s="12" t="s">
        <v>1500</v>
      </c>
      <c r="C16" s="12" t="s">
        <v>1501</v>
      </c>
      <c r="D16" s="5" t="s">
        <v>1268</v>
      </c>
      <c r="E16" s="87">
        <f t="shared" ca="1" si="0"/>
        <v>11454</v>
      </c>
      <c r="F16" s="63">
        <v>32874</v>
      </c>
      <c r="G16" s="5" t="s">
        <v>1269</v>
      </c>
      <c r="H16" s="88">
        <v>44138</v>
      </c>
      <c r="I16" s="88">
        <v>44173</v>
      </c>
      <c r="J16" s="12" t="s">
        <v>1450</v>
      </c>
      <c r="K16" s="47">
        <f t="shared" si="1"/>
        <v>35</v>
      </c>
      <c r="L16">
        <f t="shared" si="2"/>
        <v>1.1666666666666667</v>
      </c>
    </row>
    <row r="17" spans="1:12" x14ac:dyDescent="0.25">
      <c r="A17" s="30">
        <v>15</v>
      </c>
      <c r="B17" s="12" t="s">
        <v>1362</v>
      </c>
      <c r="C17" s="12" t="s">
        <v>1363</v>
      </c>
      <c r="D17" s="5" t="s">
        <v>1265</v>
      </c>
      <c r="E17" s="87">
        <f t="shared" ca="1" si="0"/>
        <v>14950</v>
      </c>
      <c r="F17" s="63">
        <v>29378</v>
      </c>
      <c r="G17" s="5" t="s">
        <v>1266</v>
      </c>
      <c r="H17" s="88">
        <v>44015</v>
      </c>
      <c r="I17" s="88">
        <v>44197</v>
      </c>
      <c r="J17" s="12" t="s">
        <v>1305</v>
      </c>
      <c r="K17" s="47">
        <f t="shared" si="1"/>
        <v>182</v>
      </c>
      <c r="L17">
        <f t="shared" si="2"/>
        <v>6.0666666666666664</v>
      </c>
    </row>
    <row r="18" spans="1:12" x14ac:dyDescent="0.25">
      <c r="A18" s="30">
        <v>16</v>
      </c>
      <c r="B18" s="89" t="s">
        <v>1343</v>
      </c>
      <c r="C18" s="89" t="s">
        <v>1245</v>
      </c>
      <c r="D18" s="5" t="s">
        <v>1268</v>
      </c>
      <c r="E18" s="87">
        <f t="shared" ca="1" si="0"/>
        <v>11141</v>
      </c>
      <c r="F18" s="63">
        <v>33187</v>
      </c>
      <c r="G18" s="5" t="s">
        <v>1269</v>
      </c>
      <c r="H18" s="88">
        <v>44015</v>
      </c>
      <c r="I18" s="88">
        <v>44198</v>
      </c>
      <c r="J18" s="12" t="s">
        <v>1305</v>
      </c>
      <c r="K18" s="47">
        <f t="shared" si="1"/>
        <v>183</v>
      </c>
      <c r="L18">
        <f t="shared" si="2"/>
        <v>6.1</v>
      </c>
    </row>
    <row r="19" spans="1:12" x14ac:dyDescent="0.25">
      <c r="A19" s="30">
        <v>17</v>
      </c>
      <c r="B19" s="89" t="s">
        <v>1487</v>
      </c>
      <c r="C19" s="89" t="s">
        <v>1488</v>
      </c>
      <c r="D19" s="5" t="s">
        <v>1489</v>
      </c>
      <c r="E19" s="87">
        <f t="shared" ca="1" si="0"/>
        <v>15875</v>
      </c>
      <c r="F19" s="63">
        <v>28453</v>
      </c>
      <c r="G19" s="5" t="s">
        <v>1269</v>
      </c>
      <c r="H19" s="88">
        <v>44124</v>
      </c>
      <c r="I19" s="88">
        <v>44200</v>
      </c>
      <c r="J19" s="12" t="s">
        <v>1450</v>
      </c>
      <c r="K19" s="47">
        <f t="shared" si="1"/>
        <v>76</v>
      </c>
      <c r="L19">
        <f t="shared" si="2"/>
        <v>2.5333333333333332</v>
      </c>
    </row>
    <row r="20" spans="1:12" x14ac:dyDescent="0.25">
      <c r="A20" s="30">
        <v>18</v>
      </c>
      <c r="B20" s="12" t="s">
        <v>1429</v>
      </c>
      <c r="C20" s="12" t="s">
        <v>299</v>
      </c>
      <c r="D20" s="5" t="s">
        <v>1268</v>
      </c>
      <c r="E20" s="87">
        <f t="shared" ca="1" si="0"/>
        <v>14973</v>
      </c>
      <c r="F20" s="63">
        <v>29355</v>
      </c>
      <c r="G20" s="5" t="s">
        <v>1266</v>
      </c>
      <c r="H20" s="88">
        <v>44110</v>
      </c>
      <c r="I20" s="88">
        <v>44237</v>
      </c>
      <c r="J20" s="12" t="s">
        <v>1305</v>
      </c>
      <c r="K20" s="47">
        <f t="shared" si="1"/>
        <v>127</v>
      </c>
      <c r="L20">
        <f t="shared" si="2"/>
        <v>4.2333333333333334</v>
      </c>
    </row>
    <row r="21" spans="1:12" x14ac:dyDescent="0.25">
      <c r="A21" s="30">
        <v>19</v>
      </c>
      <c r="B21" s="25" t="s">
        <v>1418</v>
      </c>
      <c r="C21" s="25" t="s">
        <v>25</v>
      </c>
      <c r="D21" s="5" t="s">
        <v>1265</v>
      </c>
      <c r="E21" s="87">
        <f t="shared" ca="1" si="0"/>
        <v>15008</v>
      </c>
      <c r="F21" s="63">
        <v>29320</v>
      </c>
      <c r="G21" s="5" t="s">
        <v>1266</v>
      </c>
      <c r="H21" s="88">
        <v>44068</v>
      </c>
      <c r="I21" s="88">
        <v>44251</v>
      </c>
      <c r="J21" s="12" t="s">
        <v>1305</v>
      </c>
      <c r="K21" s="47">
        <f t="shared" si="1"/>
        <v>183</v>
      </c>
      <c r="L21">
        <f t="shared" si="2"/>
        <v>6.1</v>
      </c>
    </row>
    <row r="22" spans="1:12" x14ac:dyDescent="0.25">
      <c r="A22" s="30">
        <v>20</v>
      </c>
      <c r="B22" s="12" t="s">
        <v>1504</v>
      </c>
      <c r="C22" s="12" t="s">
        <v>220</v>
      </c>
      <c r="D22" s="5" t="s">
        <v>1265</v>
      </c>
      <c r="E22" s="87">
        <f t="shared" ca="1" si="0"/>
        <v>9631</v>
      </c>
      <c r="F22" s="63">
        <v>34697</v>
      </c>
      <c r="G22" s="5" t="s">
        <v>1269</v>
      </c>
      <c r="H22" s="88">
        <v>44152</v>
      </c>
      <c r="I22" s="94">
        <v>44255</v>
      </c>
      <c r="J22" s="89" t="s">
        <v>1561</v>
      </c>
      <c r="K22" s="47">
        <f t="shared" si="1"/>
        <v>103</v>
      </c>
      <c r="L22">
        <f t="shared" si="2"/>
        <v>3.4333333333333331</v>
      </c>
    </row>
    <row r="23" spans="1:12" x14ac:dyDescent="0.25">
      <c r="A23" s="30">
        <v>21</v>
      </c>
      <c r="B23" s="12" t="s">
        <v>1424</v>
      </c>
      <c r="C23" s="12" t="s">
        <v>1245</v>
      </c>
      <c r="D23" s="5" t="s">
        <v>1268</v>
      </c>
      <c r="E23" s="87">
        <f t="shared" ca="1" si="0"/>
        <v>17628</v>
      </c>
      <c r="F23" s="63">
        <v>26700</v>
      </c>
      <c r="G23" s="5" t="s">
        <v>1269</v>
      </c>
      <c r="H23" s="88">
        <v>44015</v>
      </c>
      <c r="I23" s="88">
        <v>44260</v>
      </c>
      <c r="J23" s="91" t="s">
        <v>1305</v>
      </c>
      <c r="K23" s="47">
        <f t="shared" si="1"/>
        <v>245</v>
      </c>
      <c r="L23">
        <f t="shared" si="2"/>
        <v>8.1666666666666661</v>
      </c>
    </row>
    <row r="24" spans="1:12" x14ac:dyDescent="0.25">
      <c r="A24" s="30">
        <v>22</v>
      </c>
      <c r="B24" s="89" t="s">
        <v>1423</v>
      </c>
      <c r="C24" s="89" t="s">
        <v>902</v>
      </c>
      <c r="D24" s="5" t="s">
        <v>1268</v>
      </c>
      <c r="E24" s="87">
        <f t="shared" ca="1" si="0"/>
        <v>9954</v>
      </c>
      <c r="F24" s="63">
        <v>34374</v>
      </c>
      <c r="G24" s="5" t="s">
        <v>1269</v>
      </c>
      <c r="H24" s="95">
        <v>44236</v>
      </c>
      <c r="I24" s="95">
        <v>44264</v>
      </c>
      <c r="J24" s="12" t="s">
        <v>1576</v>
      </c>
      <c r="K24" s="47">
        <f t="shared" si="1"/>
        <v>28</v>
      </c>
      <c r="L24">
        <f t="shared" si="2"/>
        <v>0.93333333333333335</v>
      </c>
    </row>
    <row r="25" spans="1:12" x14ac:dyDescent="0.25">
      <c r="A25" s="30">
        <v>23</v>
      </c>
      <c r="B25" s="106" t="s">
        <v>1459</v>
      </c>
      <c r="C25" s="106" t="s">
        <v>1062</v>
      </c>
      <c r="D25" s="5" t="s">
        <v>1268</v>
      </c>
      <c r="E25" s="87">
        <f t="shared" ca="1" si="0"/>
        <v>10139</v>
      </c>
      <c r="F25" s="63">
        <v>34189</v>
      </c>
      <c r="G25" s="5" t="s">
        <v>1269</v>
      </c>
      <c r="H25" s="88">
        <v>44089</v>
      </c>
      <c r="I25" s="88">
        <v>44269</v>
      </c>
      <c r="J25" s="15" t="s">
        <v>1305</v>
      </c>
      <c r="K25" s="47">
        <f t="shared" si="1"/>
        <v>180</v>
      </c>
      <c r="L25">
        <f t="shared" si="2"/>
        <v>6</v>
      </c>
    </row>
    <row r="26" spans="1:12" x14ac:dyDescent="0.25">
      <c r="A26" s="30">
        <v>24</v>
      </c>
      <c r="B26" s="89" t="s">
        <v>1514</v>
      </c>
      <c r="C26" s="89" t="s">
        <v>1515</v>
      </c>
      <c r="D26" s="5" t="s">
        <v>1268</v>
      </c>
      <c r="E26" s="87">
        <f t="shared" ca="1" si="0"/>
        <v>14966</v>
      </c>
      <c r="F26" s="63">
        <v>29362</v>
      </c>
      <c r="G26" s="5" t="s">
        <v>1269</v>
      </c>
      <c r="H26" s="23">
        <v>44188</v>
      </c>
      <c r="I26" s="23">
        <v>44272</v>
      </c>
      <c r="J26" s="15" t="s">
        <v>1575</v>
      </c>
      <c r="K26" s="47">
        <f t="shared" si="1"/>
        <v>84</v>
      </c>
      <c r="L26">
        <f t="shared" si="2"/>
        <v>2.8</v>
      </c>
    </row>
    <row r="27" spans="1:12" x14ac:dyDescent="0.25">
      <c r="A27" s="30">
        <v>25</v>
      </c>
      <c r="B27" s="12" t="s">
        <v>1477</v>
      </c>
      <c r="C27" s="12" t="s">
        <v>1018</v>
      </c>
      <c r="D27" s="5" t="s">
        <v>1265</v>
      </c>
      <c r="E27" s="87">
        <f t="shared" ca="1" si="0"/>
        <v>17658</v>
      </c>
      <c r="F27" s="63">
        <v>26670</v>
      </c>
      <c r="G27" s="5" t="s">
        <v>1269</v>
      </c>
      <c r="H27" s="88">
        <v>44029</v>
      </c>
      <c r="I27" s="23">
        <v>44286</v>
      </c>
      <c r="J27" s="15" t="s">
        <v>1444</v>
      </c>
      <c r="K27" s="47">
        <f t="shared" si="1"/>
        <v>257</v>
      </c>
      <c r="L27">
        <f t="shared" si="2"/>
        <v>8.5666666666666664</v>
      </c>
    </row>
    <row r="28" spans="1:12" x14ac:dyDescent="0.25">
      <c r="A28" s="30">
        <v>26</v>
      </c>
      <c r="B28" s="25" t="s">
        <v>1562</v>
      </c>
      <c r="C28" s="25" t="s">
        <v>1563</v>
      </c>
      <c r="D28" s="5" t="s">
        <v>1268</v>
      </c>
      <c r="E28" s="87">
        <f t="shared" ca="1" si="0"/>
        <v>10234</v>
      </c>
      <c r="F28" s="63">
        <v>34094</v>
      </c>
      <c r="G28" s="5" t="s">
        <v>1269</v>
      </c>
      <c r="H28" s="88">
        <v>44264</v>
      </c>
      <c r="I28" s="23">
        <v>44285</v>
      </c>
      <c r="J28" s="15" t="s">
        <v>1450</v>
      </c>
      <c r="K28" s="47">
        <f t="shared" si="1"/>
        <v>21</v>
      </c>
      <c r="L28">
        <f t="shared" si="2"/>
        <v>0.7</v>
      </c>
    </row>
    <row r="29" spans="1:12" x14ac:dyDescent="0.25">
      <c r="A29" s="30">
        <v>27</v>
      </c>
      <c r="B29" s="12" t="s">
        <v>1546</v>
      </c>
      <c r="C29" s="12" t="s">
        <v>152</v>
      </c>
      <c r="D29" s="96" t="s">
        <v>1268</v>
      </c>
      <c r="E29" s="87">
        <f t="shared" ca="1" si="0"/>
        <v>18603</v>
      </c>
      <c r="F29" s="110">
        <v>25725</v>
      </c>
      <c r="G29" s="96" t="s">
        <v>1269</v>
      </c>
      <c r="H29" s="90">
        <v>44236</v>
      </c>
      <c r="I29" s="55">
        <v>44292</v>
      </c>
      <c r="J29" s="15" t="s">
        <v>1450</v>
      </c>
      <c r="K29" s="47">
        <f t="shared" si="1"/>
        <v>56</v>
      </c>
      <c r="L29">
        <f t="shared" si="2"/>
        <v>1.8666666666666667</v>
      </c>
    </row>
    <row r="30" spans="1:12" x14ac:dyDescent="0.25">
      <c r="A30" s="30">
        <v>28</v>
      </c>
      <c r="B30" s="89" t="s">
        <v>1498</v>
      </c>
      <c r="C30" s="12" t="s">
        <v>1499</v>
      </c>
      <c r="D30" s="152" t="s">
        <v>1268</v>
      </c>
      <c r="E30" s="87">
        <f t="shared" ca="1" si="0"/>
        <v>10626</v>
      </c>
      <c r="F30" s="157">
        <v>33702</v>
      </c>
      <c r="G30" s="5" t="s">
        <v>1269</v>
      </c>
      <c r="H30" s="88">
        <v>44131</v>
      </c>
      <c r="I30" s="23">
        <v>44305</v>
      </c>
      <c r="J30" s="15" t="s">
        <v>1305</v>
      </c>
      <c r="K30" s="47">
        <f t="shared" si="1"/>
        <v>174</v>
      </c>
      <c r="L30">
        <f t="shared" si="2"/>
        <v>5.8</v>
      </c>
    </row>
    <row r="31" spans="1:12" x14ac:dyDescent="0.25">
      <c r="A31" s="30">
        <v>29</v>
      </c>
      <c r="B31" s="89" t="s">
        <v>1492</v>
      </c>
      <c r="C31" s="12" t="s">
        <v>1493</v>
      </c>
      <c r="D31" s="152" t="s">
        <v>1265</v>
      </c>
      <c r="E31" s="87">
        <f t="shared" ca="1" si="0"/>
        <v>10310</v>
      </c>
      <c r="F31" s="157">
        <v>34018</v>
      </c>
      <c r="G31" s="5" t="s">
        <v>1266</v>
      </c>
      <c r="H31" s="88">
        <v>44040</v>
      </c>
      <c r="I31" s="23">
        <v>44305</v>
      </c>
      <c r="J31" s="15" t="s">
        <v>1305</v>
      </c>
      <c r="K31" s="47">
        <f t="shared" si="1"/>
        <v>265</v>
      </c>
      <c r="L31">
        <f t="shared" si="2"/>
        <v>8.8333333333333339</v>
      </c>
    </row>
    <row r="32" spans="1:12" x14ac:dyDescent="0.25">
      <c r="A32" s="30">
        <v>30</v>
      </c>
      <c r="B32" s="27" t="s">
        <v>1621</v>
      </c>
      <c r="C32" s="27" t="s">
        <v>626</v>
      </c>
      <c r="D32" s="156" t="s">
        <v>1268</v>
      </c>
      <c r="E32" s="87">
        <f t="shared" ca="1" si="0"/>
        <v>15467</v>
      </c>
      <c r="F32" s="159">
        <v>28861</v>
      </c>
      <c r="G32" s="136" t="s">
        <v>1269</v>
      </c>
      <c r="H32" s="23">
        <v>44292</v>
      </c>
      <c r="I32" s="23">
        <v>44308</v>
      </c>
      <c r="J32" s="15" t="s">
        <v>1688</v>
      </c>
      <c r="K32" s="47">
        <f t="shared" si="1"/>
        <v>16</v>
      </c>
      <c r="L32">
        <f t="shared" si="2"/>
        <v>0.53333333333333333</v>
      </c>
    </row>
    <row r="33" spans="1:12" x14ac:dyDescent="0.25">
      <c r="A33" s="30">
        <v>31</v>
      </c>
      <c r="B33" s="89" t="s">
        <v>1496</v>
      </c>
      <c r="C33" s="12" t="s">
        <v>1497</v>
      </c>
      <c r="D33" s="152" t="s">
        <v>1268</v>
      </c>
      <c r="E33" s="87">
        <f t="shared" ca="1" si="0"/>
        <v>14315</v>
      </c>
      <c r="F33" s="157">
        <v>30013</v>
      </c>
      <c r="G33" s="5" t="s">
        <v>1269</v>
      </c>
      <c r="H33" s="88">
        <v>44131</v>
      </c>
      <c r="I33" s="143">
        <v>44309</v>
      </c>
      <c r="J33" s="15" t="s">
        <v>1444</v>
      </c>
      <c r="K33" s="47">
        <f t="shared" si="1"/>
        <v>178</v>
      </c>
      <c r="L33">
        <f t="shared" si="2"/>
        <v>5.9333333333333336</v>
      </c>
    </row>
    <row r="34" spans="1:12" x14ac:dyDescent="0.25">
      <c r="A34" s="30">
        <v>32</v>
      </c>
      <c r="B34" s="89" t="s">
        <v>1360</v>
      </c>
      <c r="C34" s="89" t="s">
        <v>1361</v>
      </c>
      <c r="D34" s="152" t="s">
        <v>1265</v>
      </c>
      <c r="E34" s="161">
        <f ca="1">$I$1-F34</f>
        <v>11149</v>
      </c>
      <c r="F34" s="157">
        <v>33179</v>
      </c>
      <c r="G34" s="5" t="s">
        <v>1269</v>
      </c>
      <c r="H34" s="88">
        <v>44110</v>
      </c>
      <c r="I34" s="143">
        <v>44316</v>
      </c>
      <c r="J34" s="15" t="s">
        <v>1444</v>
      </c>
      <c r="K34" s="47">
        <f t="shared" si="1"/>
        <v>206</v>
      </c>
      <c r="L34">
        <f t="shared" si="2"/>
        <v>6.8666666666666663</v>
      </c>
    </row>
    <row r="35" spans="1:12" x14ac:dyDescent="0.25">
      <c r="A35" s="30">
        <v>33</v>
      </c>
      <c r="B35" s="89" t="s">
        <v>1567</v>
      </c>
      <c r="C35" s="12" t="s">
        <v>1568</v>
      </c>
      <c r="D35" s="152" t="s">
        <v>1268</v>
      </c>
      <c r="E35" s="161">
        <f ca="1">$I$1-F35</f>
        <v>14296</v>
      </c>
      <c r="F35" s="157">
        <v>30032</v>
      </c>
      <c r="G35" s="5" t="s">
        <v>1269</v>
      </c>
      <c r="H35" s="88">
        <v>44250</v>
      </c>
      <c r="I35" s="143">
        <v>44320</v>
      </c>
      <c r="J35" s="15" t="s">
        <v>1691</v>
      </c>
      <c r="K35" s="47">
        <f t="shared" si="1"/>
        <v>70</v>
      </c>
      <c r="L35">
        <f t="shared" si="2"/>
        <v>2.3333333333333335</v>
      </c>
    </row>
    <row r="36" spans="1:12" x14ac:dyDescent="0.25">
      <c r="A36" s="30">
        <v>34</v>
      </c>
      <c r="B36" s="15"/>
      <c r="C36" s="15"/>
      <c r="D36" s="8"/>
      <c r="E36" s="8"/>
      <c r="F36" s="8"/>
      <c r="G36" s="8"/>
      <c r="H36" s="23"/>
      <c r="I36" s="23"/>
      <c r="J36" s="15"/>
      <c r="K36" s="47">
        <f t="shared" si="1"/>
        <v>0</v>
      </c>
      <c r="L36">
        <f t="shared" si="2"/>
        <v>0</v>
      </c>
    </row>
    <row r="37" spans="1:12" x14ac:dyDescent="0.25">
      <c r="A37" s="30">
        <v>35</v>
      </c>
      <c r="B37" s="15"/>
      <c r="C37" s="15"/>
      <c r="D37" s="8"/>
      <c r="E37" s="8"/>
      <c r="F37" s="8"/>
      <c r="G37" s="8"/>
      <c r="H37" s="23"/>
      <c r="I37" s="23"/>
      <c r="J37" s="15"/>
      <c r="K37" s="47">
        <f t="shared" si="1"/>
        <v>0</v>
      </c>
      <c r="L37">
        <f t="shared" si="2"/>
        <v>0</v>
      </c>
    </row>
    <row r="38" spans="1:12" x14ac:dyDescent="0.25">
      <c r="A38" s="30">
        <v>36</v>
      </c>
      <c r="B38" s="15"/>
      <c r="C38" s="15"/>
      <c r="D38" s="8"/>
      <c r="E38" s="8"/>
      <c r="F38" s="8"/>
      <c r="G38" s="8"/>
      <c r="H38" s="23"/>
      <c r="I38" s="23"/>
      <c r="J38" s="15"/>
      <c r="K38" s="47">
        <f t="shared" si="1"/>
        <v>0</v>
      </c>
      <c r="L38">
        <f t="shared" si="2"/>
        <v>0</v>
      </c>
    </row>
    <row r="39" spans="1:12" x14ac:dyDescent="0.25">
      <c r="A39" s="30">
        <v>37</v>
      </c>
      <c r="B39" s="53"/>
      <c r="C39" s="53"/>
      <c r="D39" s="8"/>
      <c r="E39" s="8"/>
      <c r="F39" s="8"/>
      <c r="G39" s="8"/>
      <c r="H39" s="23"/>
      <c r="I39" s="23"/>
      <c r="J39" s="15"/>
      <c r="K39" s="47">
        <f t="shared" si="1"/>
        <v>0</v>
      </c>
      <c r="L39">
        <f t="shared" si="2"/>
        <v>0</v>
      </c>
    </row>
    <row r="40" spans="1:12" x14ac:dyDescent="0.25">
      <c r="A40" s="30">
        <v>38</v>
      </c>
      <c r="B40" s="27"/>
      <c r="C40" s="27"/>
      <c r="D40" s="8"/>
      <c r="E40" s="8"/>
      <c r="F40" s="8"/>
      <c r="G40" s="8"/>
      <c r="H40" s="23"/>
      <c r="I40" s="23"/>
      <c r="J40" s="15"/>
      <c r="K40" s="47">
        <f t="shared" si="1"/>
        <v>0</v>
      </c>
      <c r="L40">
        <f t="shared" si="2"/>
        <v>0</v>
      </c>
    </row>
    <row r="41" spans="1:12" x14ac:dyDescent="0.25">
      <c r="A41" s="30">
        <v>39</v>
      </c>
      <c r="B41" s="27"/>
      <c r="C41" s="27"/>
      <c r="D41" s="8"/>
      <c r="E41" s="8"/>
      <c r="F41" s="8"/>
      <c r="G41" s="8"/>
      <c r="H41" s="23"/>
      <c r="I41" s="23"/>
      <c r="J41" s="15"/>
      <c r="K41" s="47">
        <f t="shared" si="1"/>
        <v>0</v>
      </c>
      <c r="L41">
        <f t="shared" si="2"/>
        <v>0</v>
      </c>
    </row>
    <row r="42" spans="1:12" x14ac:dyDescent="0.25">
      <c r="A42" s="30">
        <v>40</v>
      </c>
      <c r="B42" s="27"/>
      <c r="C42" s="27"/>
      <c r="D42" s="8"/>
      <c r="E42" s="8"/>
      <c r="F42" s="8"/>
      <c r="G42" s="8"/>
      <c r="H42" s="23"/>
      <c r="I42" s="23"/>
      <c r="J42" s="15"/>
      <c r="K42" s="47">
        <f t="shared" si="1"/>
        <v>0</v>
      </c>
      <c r="L42">
        <f t="shared" si="2"/>
        <v>0</v>
      </c>
    </row>
    <row r="43" spans="1:12" x14ac:dyDescent="0.25">
      <c r="A43" s="30">
        <v>41</v>
      </c>
      <c r="B43" s="27"/>
      <c r="C43" s="27"/>
      <c r="D43" s="8"/>
      <c r="E43" s="8"/>
      <c r="F43" s="8"/>
      <c r="G43" s="8"/>
      <c r="H43" s="23"/>
      <c r="I43" s="23"/>
      <c r="J43" s="15"/>
      <c r="K43" s="47">
        <f t="shared" si="1"/>
        <v>0</v>
      </c>
      <c r="L43">
        <f t="shared" si="2"/>
        <v>0</v>
      </c>
    </row>
    <row r="44" spans="1:12" x14ac:dyDescent="0.25">
      <c r="A44" s="30">
        <v>42</v>
      </c>
      <c r="B44" s="27"/>
      <c r="C44" s="27"/>
      <c r="D44" s="8"/>
      <c r="E44" s="8"/>
      <c r="F44" s="8"/>
      <c r="G44" s="8"/>
      <c r="H44" s="23"/>
      <c r="I44" s="23"/>
      <c r="J44" s="15"/>
      <c r="K44" s="47">
        <f t="shared" si="1"/>
        <v>0</v>
      </c>
      <c r="L44">
        <f t="shared" si="2"/>
        <v>0</v>
      </c>
    </row>
    <row r="45" spans="1:12" x14ac:dyDescent="0.25">
      <c r="A45" s="30">
        <v>43</v>
      </c>
      <c r="B45" s="27"/>
      <c r="C45" s="27"/>
      <c r="D45" s="8"/>
      <c r="E45" s="8"/>
      <c r="F45" s="8"/>
      <c r="G45" s="8"/>
      <c r="H45" s="23"/>
      <c r="I45" s="23"/>
      <c r="J45" s="15"/>
      <c r="K45" s="47">
        <f t="shared" si="1"/>
        <v>0</v>
      </c>
      <c r="L45">
        <f t="shared" si="2"/>
        <v>0</v>
      </c>
    </row>
    <row r="46" spans="1:12" x14ac:dyDescent="0.25">
      <c r="A46" s="30">
        <v>44</v>
      </c>
      <c r="B46" s="15"/>
      <c r="C46" s="15"/>
      <c r="D46" s="8"/>
      <c r="E46" s="8"/>
      <c r="F46" s="8"/>
      <c r="G46" s="8"/>
      <c r="H46" s="23"/>
      <c r="I46" s="23"/>
      <c r="J46" s="15"/>
      <c r="K46" s="47">
        <f t="shared" si="1"/>
        <v>0</v>
      </c>
      <c r="L46">
        <f t="shared" si="2"/>
        <v>0</v>
      </c>
    </row>
    <row r="47" spans="1:12" x14ac:dyDescent="0.25">
      <c r="A47" s="30">
        <v>45</v>
      </c>
      <c r="B47" s="27"/>
      <c r="C47" s="27"/>
      <c r="D47" s="8"/>
      <c r="E47" s="8"/>
      <c r="F47" s="8"/>
      <c r="G47" s="8"/>
      <c r="H47" s="23"/>
      <c r="I47" s="23"/>
      <c r="J47" s="15"/>
      <c r="K47" s="47">
        <f t="shared" si="1"/>
        <v>0</v>
      </c>
      <c r="L47">
        <f t="shared" si="2"/>
        <v>0</v>
      </c>
    </row>
    <row r="48" spans="1:12" x14ac:dyDescent="0.25">
      <c r="A48" s="30">
        <v>46</v>
      </c>
      <c r="B48" s="52"/>
      <c r="C48" s="52"/>
      <c r="D48" s="8"/>
      <c r="E48" s="5"/>
      <c r="F48" s="5"/>
      <c r="G48" s="8"/>
      <c r="H48" s="23"/>
      <c r="I48" s="23"/>
      <c r="J48" s="15"/>
      <c r="K48" s="47">
        <f t="shared" si="1"/>
        <v>0</v>
      </c>
      <c r="L48">
        <f t="shared" si="2"/>
        <v>0</v>
      </c>
    </row>
    <row r="49" spans="1:12" x14ac:dyDescent="0.25">
      <c r="A49" s="30">
        <v>47</v>
      </c>
      <c r="B49" s="27"/>
      <c r="C49" s="27"/>
      <c r="D49" s="8"/>
      <c r="E49" s="8"/>
      <c r="F49" s="8"/>
      <c r="G49" s="8"/>
      <c r="H49" s="23"/>
      <c r="I49" s="23"/>
      <c r="J49" s="15"/>
      <c r="K49" s="47">
        <f t="shared" si="1"/>
        <v>0</v>
      </c>
      <c r="L49">
        <f t="shared" si="2"/>
        <v>0</v>
      </c>
    </row>
    <row r="50" spans="1:12" x14ac:dyDescent="0.25">
      <c r="A50" s="30">
        <v>48</v>
      </c>
      <c r="B50" s="27"/>
      <c r="C50" s="27"/>
      <c r="D50" s="8"/>
      <c r="E50" s="8"/>
      <c r="F50" s="8"/>
      <c r="G50" s="8"/>
      <c r="H50" s="23"/>
      <c r="I50" s="23"/>
      <c r="J50" s="15"/>
      <c r="K50" s="47">
        <f t="shared" si="1"/>
        <v>0</v>
      </c>
      <c r="L50">
        <f t="shared" si="2"/>
        <v>0</v>
      </c>
    </row>
    <row r="51" spans="1:12" x14ac:dyDescent="0.25">
      <c r="A51" s="30">
        <v>49</v>
      </c>
      <c r="B51" s="27"/>
      <c r="C51" s="27"/>
      <c r="D51" s="8"/>
      <c r="E51" s="8"/>
      <c r="F51" s="8"/>
      <c r="G51" s="8"/>
      <c r="H51" s="23"/>
      <c r="I51" s="23"/>
      <c r="J51" s="15"/>
      <c r="K51" s="47">
        <f t="shared" si="1"/>
        <v>0</v>
      </c>
      <c r="L51">
        <f t="shared" si="2"/>
        <v>0</v>
      </c>
    </row>
    <row r="52" spans="1:12" x14ac:dyDescent="0.25">
      <c r="A52" s="30">
        <v>50</v>
      </c>
      <c r="B52" s="27"/>
      <c r="C52" s="27"/>
      <c r="D52" s="8"/>
      <c r="E52" s="8"/>
      <c r="F52" s="8"/>
      <c r="G52" s="8"/>
      <c r="H52" s="23"/>
      <c r="I52" s="23"/>
      <c r="J52" s="15"/>
      <c r="K52" s="47">
        <f t="shared" si="1"/>
        <v>0</v>
      </c>
      <c r="L52">
        <f t="shared" si="2"/>
        <v>0</v>
      </c>
    </row>
    <row r="53" spans="1:12" x14ac:dyDescent="0.25">
      <c r="A53" s="30">
        <v>51</v>
      </c>
      <c r="B53" s="27"/>
      <c r="C53" s="27"/>
      <c r="D53" s="56"/>
      <c r="E53" s="56"/>
      <c r="F53" s="56"/>
      <c r="G53" s="56"/>
      <c r="H53" s="23"/>
      <c r="I53" s="23"/>
      <c r="J53" s="15"/>
      <c r="K53" s="47">
        <f t="shared" si="1"/>
        <v>0</v>
      </c>
      <c r="L53">
        <f t="shared" si="2"/>
        <v>0</v>
      </c>
    </row>
    <row r="54" spans="1:12" x14ac:dyDescent="0.25">
      <c r="A54" s="30">
        <v>52</v>
      </c>
      <c r="B54" s="27"/>
      <c r="C54" s="27"/>
      <c r="D54" s="8"/>
      <c r="E54" s="8"/>
      <c r="F54" s="8"/>
      <c r="G54" s="8"/>
      <c r="H54" s="23"/>
      <c r="I54" s="23"/>
      <c r="J54" s="15"/>
      <c r="K54" s="47">
        <f t="shared" si="1"/>
        <v>0</v>
      </c>
      <c r="L54">
        <f t="shared" si="2"/>
        <v>0</v>
      </c>
    </row>
    <row r="55" spans="1:12" x14ac:dyDescent="0.25">
      <c r="A55" s="30">
        <v>53</v>
      </c>
      <c r="B55" s="27"/>
      <c r="C55" s="27"/>
      <c r="D55" s="8"/>
      <c r="E55" s="8"/>
      <c r="F55" s="8"/>
      <c r="G55" s="8"/>
      <c r="H55" s="23"/>
      <c r="I55" s="23"/>
      <c r="J55" s="15"/>
      <c r="K55" s="47">
        <f t="shared" si="1"/>
        <v>0</v>
      </c>
      <c r="L55">
        <f t="shared" si="2"/>
        <v>0</v>
      </c>
    </row>
    <row r="56" spans="1:12" x14ac:dyDescent="0.25">
      <c r="A56" s="30">
        <v>54</v>
      </c>
      <c r="B56" s="24"/>
      <c r="C56" s="24"/>
      <c r="D56" s="8"/>
      <c r="E56" s="8"/>
      <c r="F56" s="8"/>
      <c r="G56" s="8"/>
      <c r="H56" s="23"/>
      <c r="I56" s="23"/>
      <c r="J56" s="15"/>
      <c r="K56" s="47">
        <f t="shared" si="1"/>
        <v>0</v>
      </c>
      <c r="L56">
        <f t="shared" si="2"/>
        <v>0</v>
      </c>
    </row>
    <row r="57" spans="1:12" x14ac:dyDescent="0.25">
      <c r="A57" s="30">
        <v>55</v>
      </c>
      <c r="B57" s="15"/>
      <c r="C57" s="15"/>
      <c r="D57" s="19"/>
      <c r="E57" s="19"/>
      <c r="F57" s="19"/>
      <c r="G57" s="19"/>
      <c r="H57" s="23"/>
      <c r="I57" s="23"/>
      <c r="J57" s="15"/>
      <c r="K57" s="47">
        <f t="shared" si="1"/>
        <v>0</v>
      </c>
      <c r="L57">
        <f t="shared" si="2"/>
        <v>0</v>
      </c>
    </row>
    <row r="58" spans="1:12" x14ac:dyDescent="0.25">
      <c r="A58" s="30">
        <v>56</v>
      </c>
      <c r="B58" s="27"/>
      <c r="C58" s="27"/>
      <c r="D58" s="8"/>
      <c r="E58" s="8"/>
      <c r="F58" s="8"/>
      <c r="G58" s="8"/>
      <c r="H58" s="23"/>
      <c r="I58" s="23"/>
      <c r="J58" s="15"/>
      <c r="K58" s="47">
        <f t="shared" si="1"/>
        <v>0</v>
      </c>
      <c r="L58">
        <f t="shared" si="2"/>
        <v>0</v>
      </c>
    </row>
    <row r="59" spans="1:12" x14ac:dyDescent="0.25">
      <c r="A59" s="30">
        <v>57</v>
      </c>
      <c r="B59" s="27"/>
      <c r="C59" s="27"/>
      <c r="D59" s="8"/>
      <c r="E59" s="8"/>
      <c r="F59" s="8"/>
      <c r="G59" s="8"/>
      <c r="H59" s="23"/>
      <c r="I59" s="23"/>
      <c r="J59" s="15"/>
      <c r="K59" s="47">
        <f t="shared" si="1"/>
        <v>0</v>
      </c>
      <c r="L59">
        <f t="shared" si="2"/>
        <v>0</v>
      </c>
    </row>
    <row r="60" spans="1:12" x14ac:dyDescent="0.25">
      <c r="A60" s="30">
        <v>58</v>
      </c>
      <c r="B60" s="15"/>
      <c r="C60" s="15"/>
      <c r="D60" s="8"/>
      <c r="E60" s="8"/>
      <c r="F60" s="8"/>
      <c r="G60" s="8"/>
      <c r="H60" s="23"/>
      <c r="I60" s="23"/>
      <c r="J60" s="15"/>
      <c r="K60" s="47">
        <f t="shared" si="1"/>
        <v>0</v>
      </c>
      <c r="L60">
        <f t="shared" si="2"/>
        <v>0</v>
      </c>
    </row>
    <row r="61" spans="1:12" x14ac:dyDescent="0.25">
      <c r="A61" s="30">
        <v>59</v>
      </c>
      <c r="B61" s="27"/>
      <c r="C61" s="27"/>
      <c r="D61" s="8"/>
      <c r="E61" s="8"/>
      <c r="F61" s="8"/>
      <c r="G61" s="8"/>
      <c r="H61" s="23"/>
      <c r="I61" s="23"/>
      <c r="J61" s="15"/>
      <c r="K61" s="47">
        <f t="shared" si="1"/>
        <v>0</v>
      </c>
      <c r="L61">
        <f t="shared" si="2"/>
        <v>0</v>
      </c>
    </row>
    <row r="62" spans="1:12" x14ac:dyDescent="0.25">
      <c r="A62" s="30">
        <v>60</v>
      </c>
      <c r="B62" s="27"/>
      <c r="C62" s="27"/>
      <c r="D62" s="8"/>
      <c r="E62" s="8"/>
      <c r="F62" s="8"/>
      <c r="G62" s="8"/>
      <c r="H62" s="23"/>
      <c r="I62" s="23"/>
      <c r="J62" s="15"/>
      <c r="K62" s="47">
        <f t="shared" si="1"/>
        <v>0</v>
      </c>
      <c r="L62">
        <f t="shared" si="2"/>
        <v>0</v>
      </c>
    </row>
    <row r="63" spans="1:12" x14ac:dyDescent="0.25">
      <c r="A63" s="58">
        <v>61</v>
      </c>
      <c r="B63" s="45"/>
      <c r="C63" s="45"/>
      <c r="D63" s="59"/>
      <c r="E63" s="59"/>
      <c r="F63" s="59"/>
      <c r="G63" s="59"/>
      <c r="H63" s="57"/>
      <c r="I63" s="57"/>
      <c r="J63" s="60"/>
      <c r="K63" s="47">
        <f>I63-H63</f>
        <v>0</v>
      </c>
      <c r="L63">
        <f t="shared" si="2"/>
        <v>0</v>
      </c>
    </row>
    <row r="64" spans="1:12" x14ac:dyDescent="0.25">
      <c r="A64" s="61"/>
      <c r="B64" s="48"/>
      <c r="C64" s="48"/>
      <c r="D64" s="35"/>
      <c r="E64" s="35"/>
      <c r="F64" s="35"/>
      <c r="G64" s="35"/>
      <c r="H64" s="57"/>
      <c r="I64" s="57"/>
      <c r="J64" s="60"/>
      <c r="K64" s="47"/>
    </row>
    <row r="65" spans="2:16" x14ac:dyDescent="0.25">
      <c r="B65" t="s">
        <v>1290</v>
      </c>
      <c r="C65">
        <f>COUNTIF(D3:D62,"m")</f>
        <v>22</v>
      </c>
      <c r="J65" s="45"/>
      <c r="K65" s="49">
        <f>AVERAGE(K3:K63)</f>
        <v>54.147540983606561</v>
      </c>
      <c r="L65">
        <f>AVERAGE(L3:L63)</f>
        <v>1.8049180327868848</v>
      </c>
      <c r="M65">
        <f>SUM(M3:M62)</f>
        <v>0</v>
      </c>
      <c r="N65">
        <f>SUM(N3:N62)</f>
        <v>0</v>
      </c>
      <c r="O65">
        <f>SUM(O3:O62)</f>
        <v>0</v>
      </c>
      <c r="P65">
        <f>SUM(P3:P62)</f>
        <v>0</v>
      </c>
    </row>
    <row r="66" spans="2:16" x14ac:dyDescent="0.25">
      <c r="B66" t="s">
        <v>1289</v>
      </c>
      <c r="C66">
        <f>COUNTIF(D3:D62,"w")</f>
        <v>10</v>
      </c>
      <c r="J66" s="34"/>
      <c r="M66" t="s">
        <v>1294</v>
      </c>
      <c r="N66" t="s">
        <v>1324</v>
      </c>
      <c r="O66" t="s">
        <v>1325</v>
      </c>
      <c r="P66" t="s">
        <v>1305</v>
      </c>
    </row>
    <row r="68" spans="2:16" x14ac:dyDescent="0.25">
      <c r="B68" t="s">
        <v>1323</v>
      </c>
    </row>
    <row r="69" spans="2:16" x14ac:dyDescent="0.25">
      <c r="B69" t="s">
        <v>1317</v>
      </c>
    </row>
    <row r="70" spans="2:16" x14ac:dyDescent="0.25">
      <c r="B70" t="s">
        <v>1318</v>
      </c>
    </row>
  </sheetData>
  <sortState ref="B3:J24">
    <sortCondition ref="I3:I24"/>
    <sortCondition ref="B3:B24"/>
  </sortState>
  <mergeCells count="1">
    <mergeCell ref="A1:G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8"/>
  <sheetViews>
    <sheetView topLeftCell="A360" workbookViewId="0">
      <selection activeCell="A379" sqref="A379"/>
    </sheetView>
  </sheetViews>
  <sheetFormatPr baseColWidth="10" defaultRowHeight="15.75" x14ac:dyDescent="0.25"/>
  <cols>
    <col min="1" max="1" width="18.875" customWidth="1"/>
    <col min="2" max="2" width="14" customWidth="1"/>
    <col min="3" max="3" width="23.625" customWidth="1"/>
    <col min="4" max="4" width="15" customWidth="1"/>
    <col min="5" max="5" width="41.375" style="4" customWidth="1"/>
    <col min="6" max="6" width="5.75" customWidth="1"/>
  </cols>
  <sheetData>
    <row r="1" spans="1:6" x14ac:dyDescent="0.25">
      <c r="A1" s="50" t="s">
        <v>17</v>
      </c>
      <c r="B1" s="50" t="s">
        <v>3</v>
      </c>
      <c r="C1" s="50" t="s">
        <v>12</v>
      </c>
      <c r="D1" s="50" t="s">
        <v>18</v>
      </c>
      <c r="E1" s="50" t="s">
        <v>14</v>
      </c>
      <c r="F1" s="51" t="s">
        <v>15</v>
      </c>
    </row>
    <row r="2" spans="1:6" x14ac:dyDescent="0.25">
      <c r="A2" s="3" t="s">
        <v>19</v>
      </c>
      <c r="B2" s="3" t="s">
        <v>20</v>
      </c>
      <c r="C2" s="3" t="s">
        <v>21</v>
      </c>
      <c r="D2" s="3" t="s">
        <v>22</v>
      </c>
      <c r="E2" s="3" t="str">
        <f t="shared" ref="E2:E8" si="0">CONCATENATE(B2,".",A2,"@jobcenter-ge.de")</f>
        <v>Tatjana.Abid@jobcenter-ge.de</v>
      </c>
      <c r="F2" s="44" t="s">
        <v>23</v>
      </c>
    </row>
    <row r="3" spans="1:6" x14ac:dyDescent="0.25">
      <c r="A3" s="3" t="s">
        <v>24</v>
      </c>
      <c r="B3" s="3" t="s">
        <v>25</v>
      </c>
      <c r="C3" s="3" t="s">
        <v>26</v>
      </c>
      <c r="D3" s="3" t="s">
        <v>27</v>
      </c>
      <c r="E3" s="3" t="str">
        <f t="shared" si="0"/>
        <v>Sandra.Abidi@jobcenter-ge.de</v>
      </c>
      <c r="F3" s="44" t="s">
        <v>23</v>
      </c>
    </row>
    <row r="4" spans="1:6" x14ac:dyDescent="0.25">
      <c r="A4" s="3" t="s">
        <v>28</v>
      </c>
      <c r="B4" s="3" t="s">
        <v>29</v>
      </c>
      <c r="C4" s="3" t="s">
        <v>30</v>
      </c>
      <c r="D4" s="3" t="s">
        <v>31</v>
      </c>
      <c r="E4" s="3" t="str">
        <f t="shared" si="0"/>
        <v>Kerstin.Andresen@jobcenter-ge.de</v>
      </c>
      <c r="F4" s="44" t="s">
        <v>23</v>
      </c>
    </row>
    <row r="5" spans="1:6" x14ac:dyDescent="0.25">
      <c r="A5" s="3" t="s">
        <v>32</v>
      </c>
      <c r="B5" s="3" t="s">
        <v>33</v>
      </c>
      <c r="C5" s="3" t="s">
        <v>34</v>
      </c>
      <c r="D5" s="3" t="s">
        <v>35</v>
      </c>
      <c r="E5" s="3" t="str">
        <f t="shared" si="0"/>
        <v>Alice.Andreß@jobcenter-ge.de</v>
      </c>
      <c r="F5" s="44" t="s">
        <v>23</v>
      </c>
    </row>
    <row r="6" spans="1:6" x14ac:dyDescent="0.25">
      <c r="A6" s="3" t="s">
        <v>36</v>
      </c>
      <c r="B6" s="3" t="s">
        <v>37</v>
      </c>
      <c r="C6" s="3" t="s">
        <v>38</v>
      </c>
      <c r="D6" s="3" t="s">
        <v>39</v>
      </c>
      <c r="E6" s="3" t="str">
        <f t="shared" si="0"/>
        <v>Ulrike.Annaloro@jobcenter-ge.de</v>
      </c>
      <c r="F6" s="44" t="s">
        <v>23</v>
      </c>
    </row>
    <row r="7" spans="1:6" x14ac:dyDescent="0.25">
      <c r="A7" s="3" t="s">
        <v>40</v>
      </c>
      <c r="B7" s="3" t="s">
        <v>41</v>
      </c>
      <c r="C7" s="3" t="s">
        <v>42</v>
      </c>
      <c r="D7" s="3" t="s">
        <v>43</v>
      </c>
      <c r="E7" s="3" t="str">
        <f t="shared" si="0"/>
        <v>Walter.Anstoots@jobcenter-ge.de</v>
      </c>
      <c r="F7" s="44" t="s">
        <v>23</v>
      </c>
    </row>
    <row r="8" spans="1:6" x14ac:dyDescent="0.25">
      <c r="A8" s="3" t="s">
        <v>44</v>
      </c>
      <c r="B8" s="3" t="s">
        <v>45</v>
      </c>
      <c r="C8" s="3" t="s">
        <v>46</v>
      </c>
      <c r="D8" s="3" t="s">
        <v>47</v>
      </c>
      <c r="E8" s="3" t="str">
        <f t="shared" si="0"/>
        <v>Jan.Antheck@jobcenter-ge.de</v>
      </c>
      <c r="F8" s="44" t="s">
        <v>23</v>
      </c>
    </row>
    <row r="9" spans="1:6" x14ac:dyDescent="0.25">
      <c r="A9" s="3" t="s">
        <v>1350</v>
      </c>
      <c r="B9" s="3" t="s">
        <v>1351</v>
      </c>
      <c r="C9" s="3" t="s">
        <v>1352</v>
      </c>
      <c r="D9" s="3" t="s">
        <v>877</v>
      </c>
      <c r="E9" s="3" t="s">
        <v>1353</v>
      </c>
      <c r="F9" s="44">
        <v>324</v>
      </c>
    </row>
    <row r="10" spans="1:6" x14ac:dyDescent="0.25">
      <c r="A10" s="3" t="s">
        <v>48</v>
      </c>
      <c r="B10" s="3" t="s">
        <v>49</v>
      </c>
      <c r="C10" s="3" t="s">
        <v>50</v>
      </c>
      <c r="D10" s="3" t="s">
        <v>51</v>
      </c>
      <c r="E10" s="3" t="str">
        <f t="shared" ref="E10:E16" si="1">CONCATENATE(B10,".",A10,"@jobcenter-ge.de")</f>
        <v>Nicole.Baak@jobcenter-ge.de</v>
      </c>
      <c r="F10" s="44" t="s">
        <v>23</v>
      </c>
    </row>
    <row r="11" spans="1:6" x14ac:dyDescent="0.25">
      <c r="A11" s="3" t="s">
        <v>52</v>
      </c>
      <c r="B11" s="3" t="s">
        <v>53</v>
      </c>
      <c r="C11" s="3" t="s">
        <v>54</v>
      </c>
      <c r="D11" s="3" t="s">
        <v>55</v>
      </c>
      <c r="E11" s="3" t="str">
        <f t="shared" si="1"/>
        <v>Michaela.Bäcker@jobcenter-ge.de</v>
      </c>
      <c r="F11" s="44" t="s">
        <v>23</v>
      </c>
    </row>
    <row r="12" spans="1:6" x14ac:dyDescent="0.25">
      <c r="A12" s="3" t="s">
        <v>56</v>
      </c>
      <c r="B12" s="3" t="s">
        <v>60</v>
      </c>
      <c r="C12" s="3" t="s">
        <v>61</v>
      </c>
      <c r="D12" s="3" t="s">
        <v>62</v>
      </c>
      <c r="E12" s="3" t="str">
        <f t="shared" si="1"/>
        <v>Jennifer.Bader@jobcenter-ge.de</v>
      </c>
      <c r="F12" s="44" t="s">
        <v>23</v>
      </c>
    </row>
    <row r="13" spans="1:6" x14ac:dyDescent="0.25">
      <c r="A13" s="3" t="s">
        <v>56</v>
      </c>
      <c r="B13" s="3" t="s">
        <v>57</v>
      </c>
      <c r="C13" s="3" t="s">
        <v>58</v>
      </c>
      <c r="D13" s="3" t="s">
        <v>59</v>
      </c>
      <c r="E13" s="3" t="str">
        <f t="shared" si="1"/>
        <v>Sebastian.Bader@jobcenter-ge.de</v>
      </c>
      <c r="F13" s="44" t="s">
        <v>23</v>
      </c>
    </row>
    <row r="14" spans="1:6" x14ac:dyDescent="0.25">
      <c r="A14" s="3" t="s">
        <v>63</v>
      </c>
      <c r="B14" s="3" t="s">
        <v>64</v>
      </c>
      <c r="C14" s="3" t="s">
        <v>65</v>
      </c>
      <c r="D14" s="3" t="s">
        <v>66</v>
      </c>
      <c r="E14" s="3" t="str">
        <f t="shared" si="1"/>
        <v>Cordula.Banaski@jobcenter-ge.de</v>
      </c>
      <c r="F14" s="44" t="s">
        <v>23</v>
      </c>
    </row>
    <row r="15" spans="1:6" x14ac:dyDescent="0.25">
      <c r="A15" s="3" t="s">
        <v>1331</v>
      </c>
      <c r="B15" s="3" t="s">
        <v>1332</v>
      </c>
      <c r="C15" s="3" t="s">
        <v>1333</v>
      </c>
      <c r="D15" t="s">
        <v>169</v>
      </c>
      <c r="E15" s="3" t="str">
        <f t="shared" si="1"/>
        <v>Mohamed.Bantal@jobcenter-ge.de</v>
      </c>
      <c r="F15" s="44">
        <v>322</v>
      </c>
    </row>
    <row r="16" spans="1:6" x14ac:dyDescent="0.25">
      <c r="A16" s="3" t="s">
        <v>67</v>
      </c>
      <c r="B16" s="3" t="s">
        <v>68</v>
      </c>
      <c r="C16" s="3" t="s">
        <v>69</v>
      </c>
      <c r="D16" s="3" t="s">
        <v>70</v>
      </c>
      <c r="E16" s="3" t="str">
        <f t="shared" si="1"/>
        <v>Christina.Barth@jobcenter-ge.de</v>
      </c>
      <c r="F16" s="44" t="s">
        <v>23</v>
      </c>
    </row>
    <row r="17" spans="1:6" x14ac:dyDescent="0.25">
      <c r="A17" s="3" t="s">
        <v>1412</v>
      </c>
      <c r="B17" s="3" t="s">
        <v>1413</v>
      </c>
      <c r="C17" s="3" t="s">
        <v>1414</v>
      </c>
      <c r="D17" s="3" t="s">
        <v>1415</v>
      </c>
      <c r="E17" s="66" t="s">
        <v>1416</v>
      </c>
      <c r="F17" s="44">
        <v>322</v>
      </c>
    </row>
    <row r="18" spans="1:6" x14ac:dyDescent="0.25">
      <c r="A18" s="3" t="s">
        <v>71</v>
      </c>
      <c r="B18" s="3" t="s">
        <v>72</v>
      </c>
      <c r="C18" s="3" t="s">
        <v>73</v>
      </c>
      <c r="D18" s="3" t="s">
        <v>74</v>
      </c>
      <c r="E18" s="3" t="str">
        <f t="shared" ref="E18:E60" si="2">CONCATENATE(B18,".",A18,"@jobcenter-ge.de")</f>
        <v>Liane.Baues@jobcenter-ge.de</v>
      </c>
      <c r="F18" s="44" t="s">
        <v>23</v>
      </c>
    </row>
    <row r="19" spans="1:6" x14ac:dyDescent="0.25">
      <c r="A19" s="3" t="s">
        <v>75</v>
      </c>
      <c r="B19" s="3" t="s">
        <v>76</v>
      </c>
      <c r="C19" s="3" t="s">
        <v>77</v>
      </c>
      <c r="D19" s="3" t="s">
        <v>78</v>
      </c>
      <c r="E19" s="3" t="str">
        <f t="shared" si="2"/>
        <v>Richard.Baumeister@jobcenter-ge.de</v>
      </c>
      <c r="F19" s="44" t="s">
        <v>23</v>
      </c>
    </row>
    <row r="20" spans="1:6" x14ac:dyDescent="0.25">
      <c r="A20" s="3" t="s">
        <v>79</v>
      </c>
      <c r="B20" s="3" t="s">
        <v>80</v>
      </c>
      <c r="C20" s="3" t="s">
        <v>81</v>
      </c>
      <c r="D20" s="3" t="s">
        <v>82</v>
      </c>
      <c r="E20" s="3" t="str">
        <f t="shared" si="2"/>
        <v>Karoline.Baumgard@jobcenter-ge.de</v>
      </c>
      <c r="F20" s="44" t="s">
        <v>23</v>
      </c>
    </row>
    <row r="21" spans="1:6" x14ac:dyDescent="0.25">
      <c r="A21" s="3" t="s">
        <v>83</v>
      </c>
      <c r="B21" s="3" t="s">
        <v>84</v>
      </c>
      <c r="C21" s="3" t="s">
        <v>85</v>
      </c>
      <c r="D21" s="3" t="s">
        <v>86</v>
      </c>
      <c r="E21" s="3" t="str">
        <f t="shared" si="2"/>
        <v>Michael.Bax@jobcenter-ge.de</v>
      </c>
      <c r="F21" s="44" t="s">
        <v>23</v>
      </c>
    </row>
    <row r="22" spans="1:6" x14ac:dyDescent="0.25">
      <c r="A22" s="3" t="s">
        <v>87</v>
      </c>
      <c r="B22" s="3" t="s">
        <v>88</v>
      </c>
      <c r="C22" s="3" t="s">
        <v>89</v>
      </c>
      <c r="D22" s="3" t="s">
        <v>90</v>
      </c>
      <c r="E22" s="3" t="str">
        <f t="shared" si="2"/>
        <v>Dagmar.Becker@jobcenter-ge.de</v>
      </c>
      <c r="F22" s="44" t="s">
        <v>23</v>
      </c>
    </row>
    <row r="23" spans="1:6" x14ac:dyDescent="0.25">
      <c r="A23" s="3" t="s">
        <v>91</v>
      </c>
      <c r="B23" s="3" t="s">
        <v>92</v>
      </c>
      <c r="C23" s="3" t="s">
        <v>93</v>
      </c>
      <c r="D23" s="3" t="s">
        <v>94</v>
      </c>
      <c r="E23" s="3" t="str">
        <f t="shared" si="2"/>
        <v>Carola.Bediako@jobcenter-ge.de</v>
      </c>
      <c r="F23" s="44">
        <v>324</v>
      </c>
    </row>
    <row r="24" spans="1:6" x14ac:dyDescent="0.25">
      <c r="A24" s="3" t="s">
        <v>95</v>
      </c>
      <c r="B24" s="3" t="s">
        <v>96</v>
      </c>
      <c r="C24" s="3" t="s">
        <v>97</v>
      </c>
      <c r="D24" s="3" t="s">
        <v>98</v>
      </c>
      <c r="E24" s="3" t="str">
        <f t="shared" si="2"/>
        <v>Seloua.Belaiter-Becker@jobcenter-ge.de</v>
      </c>
      <c r="F24" s="70" t="s">
        <v>23</v>
      </c>
    </row>
    <row r="25" spans="1:6" x14ac:dyDescent="0.25">
      <c r="A25" s="3" t="s">
        <v>99</v>
      </c>
      <c r="B25" s="3" t="s">
        <v>100</v>
      </c>
      <c r="C25" s="3" t="s">
        <v>101</v>
      </c>
      <c r="D25" s="3" t="s">
        <v>102</v>
      </c>
      <c r="E25" s="3" t="str">
        <f t="shared" si="2"/>
        <v>Klaus.Berger@jobcenter-ge.de</v>
      </c>
      <c r="F25" s="70" t="s">
        <v>23</v>
      </c>
    </row>
    <row r="26" spans="1:6" x14ac:dyDescent="0.25">
      <c r="A26" s="3" t="s">
        <v>99</v>
      </c>
      <c r="B26" s="3" t="s">
        <v>103</v>
      </c>
      <c r="C26" s="3" t="s">
        <v>104</v>
      </c>
      <c r="D26" s="3" t="s">
        <v>105</v>
      </c>
      <c r="E26" s="3" t="str">
        <f t="shared" si="2"/>
        <v>Stefanie.Berger@jobcenter-ge.de</v>
      </c>
      <c r="F26" s="70" t="s">
        <v>23</v>
      </c>
    </row>
    <row r="27" spans="1:6" x14ac:dyDescent="0.25">
      <c r="A27" s="3" t="s">
        <v>106</v>
      </c>
      <c r="B27" s="3" t="s">
        <v>107</v>
      </c>
      <c r="C27" s="3" t="s">
        <v>108</v>
      </c>
      <c r="D27" s="3" t="s">
        <v>109</v>
      </c>
      <c r="E27" s="3" t="str">
        <f t="shared" si="2"/>
        <v>Werner.Bergstein@jobcenter-ge.de</v>
      </c>
      <c r="F27" s="70" t="s">
        <v>23</v>
      </c>
    </row>
    <row r="28" spans="1:6" x14ac:dyDescent="0.25">
      <c r="A28" s="3" t="s">
        <v>110</v>
      </c>
      <c r="B28" s="3" t="s">
        <v>111</v>
      </c>
      <c r="C28" s="3" t="s">
        <v>112</v>
      </c>
      <c r="D28" s="3" t="s">
        <v>113</v>
      </c>
      <c r="E28" s="3" t="str">
        <f t="shared" si="2"/>
        <v>Tom.Beyer@jobcenter-ge.de</v>
      </c>
      <c r="F28" s="71" t="s">
        <v>1330</v>
      </c>
    </row>
    <row r="29" spans="1:6" x14ac:dyDescent="0.25">
      <c r="A29" s="3" t="s">
        <v>114</v>
      </c>
      <c r="B29" s="3" t="s">
        <v>115</v>
      </c>
      <c r="C29" s="3" t="s">
        <v>116</v>
      </c>
      <c r="D29" s="3" t="s">
        <v>117</v>
      </c>
      <c r="E29" s="3" t="str">
        <f t="shared" si="2"/>
        <v>Sarah.Bialek@jobcenter-ge.de</v>
      </c>
      <c r="F29" s="70" t="s">
        <v>23</v>
      </c>
    </row>
    <row r="30" spans="1:6" x14ac:dyDescent="0.25">
      <c r="A30" s="3" t="s">
        <v>118</v>
      </c>
      <c r="B30" s="3" t="s">
        <v>119</v>
      </c>
      <c r="C30" s="3" t="s">
        <v>120</v>
      </c>
      <c r="D30" s="3" t="s">
        <v>121</v>
      </c>
      <c r="E30" s="3" t="str">
        <f t="shared" si="2"/>
        <v>Selma.Bicici@jobcenter-ge.de</v>
      </c>
      <c r="F30" s="70" t="s">
        <v>23</v>
      </c>
    </row>
    <row r="31" spans="1:6" x14ac:dyDescent="0.25">
      <c r="A31" s="3" t="s">
        <v>122</v>
      </c>
      <c r="B31" s="3" t="s">
        <v>126</v>
      </c>
      <c r="C31" s="3" t="s">
        <v>127</v>
      </c>
      <c r="D31" s="3" t="s">
        <v>128</v>
      </c>
      <c r="E31" s="3" t="str">
        <f t="shared" si="2"/>
        <v>Christof.Biermann@jobcenter-ge.de</v>
      </c>
      <c r="F31" s="70" t="s">
        <v>23</v>
      </c>
    </row>
    <row r="32" spans="1:6" x14ac:dyDescent="0.25">
      <c r="A32" s="3" t="s">
        <v>122</v>
      </c>
      <c r="B32" s="3" t="s">
        <v>123</v>
      </c>
      <c r="C32" s="3" t="s">
        <v>124</v>
      </c>
      <c r="D32" s="3" t="s">
        <v>125</v>
      </c>
      <c r="E32" s="3" t="str">
        <f t="shared" si="2"/>
        <v>Manuela.Biermann@jobcenter-ge.de</v>
      </c>
      <c r="F32" s="70" t="s">
        <v>23</v>
      </c>
    </row>
    <row r="33" spans="1:6" x14ac:dyDescent="0.25">
      <c r="A33" s="3" t="s">
        <v>129</v>
      </c>
      <c r="B33" s="3" t="s">
        <v>25</v>
      </c>
      <c r="C33" s="3" t="s">
        <v>130</v>
      </c>
      <c r="D33" s="3" t="s">
        <v>131</v>
      </c>
      <c r="E33" s="3" t="str">
        <f t="shared" si="2"/>
        <v>Sandra.Bieschke@jobcenter-ge.de</v>
      </c>
      <c r="F33" s="70" t="s">
        <v>23</v>
      </c>
    </row>
    <row r="34" spans="1:6" x14ac:dyDescent="0.25">
      <c r="A34" s="3" t="s">
        <v>132</v>
      </c>
      <c r="B34" s="3" t="s">
        <v>133</v>
      </c>
      <c r="C34" s="3" t="s">
        <v>134</v>
      </c>
      <c r="D34" s="3" t="s">
        <v>135</v>
      </c>
      <c r="E34" s="3" t="str">
        <f t="shared" si="2"/>
        <v>Nurden.Bilgen@jobcenter-ge.de</v>
      </c>
      <c r="F34" s="70" t="s">
        <v>23</v>
      </c>
    </row>
    <row r="35" spans="1:6" x14ac:dyDescent="0.25">
      <c r="A35" s="3" t="s">
        <v>136</v>
      </c>
      <c r="B35" s="3" t="s">
        <v>137</v>
      </c>
      <c r="C35" s="3" t="s">
        <v>138</v>
      </c>
      <c r="D35" s="3" t="s">
        <v>139</v>
      </c>
      <c r="E35" s="3" t="str">
        <f t="shared" si="2"/>
        <v>Marion.Birker-Drucks@jobcenter-ge.de</v>
      </c>
      <c r="F35" s="70" t="s">
        <v>23</v>
      </c>
    </row>
    <row r="36" spans="1:6" x14ac:dyDescent="0.25">
      <c r="A36" s="3" t="s">
        <v>140</v>
      </c>
      <c r="B36" s="3" t="s">
        <v>144</v>
      </c>
      <c r="C36" s="3" t="s">
        <v>145</v>
      </c>
      <c r="D36" s="3" t="s">
        <v>146</v>
      </c>
      <c r="E36" s="3" t="str">
        <f t="shared" si="2"/>
        <v>Holger.Bleckmann@jobcenter-ge.de</v>
      </c>
      <c r="F36" s="70" t="s">
        <v>23</v>
      </c>
    </row>
    <row r="37" spans="1:6" x14ac:dyDescent="0.25">
      <c r="A37" s="3" t="s">
        <v>140</v>
      </c>
      <c r="B37" s="3" t="s">
        <v>141</v>
      </c>
      <c r="C37" s="3" t="s">
        <v>142</v>
      </c>
      <c r="D37" s="3" t="s">
        <v>143</v>
      </c>
      <c r="E37" s="3" t="str">
        <f t="shared" si="2"/>
        <v>Tanja.Bleckmann@jobcenter-ge.de</v>
      </c>
      <c r="F37" s="70" t="s">
        <v>23</v>
      </c>
    </row>
    <row r="38" spans="1:6" x14ac:dyDescent="0.25">
      <c r="A38" s="3" t="s">
        <v>147</v>
      </c>
      <c r="B38" s="3" t="s">
        <v>148</v>
      </c>
      <c r="C38" s="3" t="s">
        <v>149</v>
      </c>
      <c r="D38" s="3" t="s">
        <v>150</v>
      </c>
      <c r="E38" s="3" t="str">
        <f t="shared" si="2"/>
        <v>Wienke.Bloß@jobcenter-ge.de</v>
      </c>
      <c r="F38" s="70" t="s">
        <v>23</v>
      </c>
    </row>
    <row r="39" spans="1:6" x14ac:dyDescent="0.25">
      <c r="A39" s="3" t="s">
        <v>151</v>
      </c>
      <c r="B39" s="3" t="s">
        <v>152</v>
      </c>
      <c r="C39" s="3" t="s">
        <v>153</v>
      </c>
      <c r="D39" s="3" t="s">
        <v>154</v>
      </c>
      <c r="E39" s="3" t="str">
        <f t="shared" si="2"/>
        <v>Thomas.Böder@jobcenter-ge.de</v>
      </c>
      <c r="F39" s="70" t="s">
        <v>23</v>
      </c>
    </row>
    <row r="40" spans="1:6" x14ac:dyDescent="0.25">
      <c r="A40" s="3" t="s">
        <v>155</v>
      </c>
      <c r="B40" s="3" t="s">
        <v>25</v>
      </c>
      <c r="C40" s="3" t="s">
        <v>156</v>
      </c>
      <c r="D40" s="3" t="s">
        <v>157</v>
      </c>
      <c r="E40" s="3" t="str">
        <f t="shared" si="2"/>
        <v>Sandra.Bongard@jobcenter-ge.de</v>
      </c>
      <c r="F40" s="70" t="s">
        <v>23</v>
      </c>
    </row>
    <row r="41" spans="1:6" x14ac:dyDescent="0.25">
      <c r="A41" s="3" t="s">
        <v>158</v>
      </c>
      <c r="B41" s="3" t="s">
        <v>159</v>
      </c>
      <c r="C41" s="3" t="s">
        <v>160</v>
      </c>
      <c r="D41" s="3" t="s">
        <v>161</v>
      </c>
      <c r="E41" s="3" t="str">
        <f t="shared" si="2"/>
        <v>Ulrich.Borchardt@jobcenter-ge.de</v>
      </c>
      <c r="F41" s="70" t="s">
        <v>23</v>
      </c>
    </row>
    <row r="42" spans="1:6" x14ac:dyDescent="0.25">
      <c r="A42" s="3" t="s">
        <v>162</v>
      </c>
      <c r="B42" s="3" t="s">
        <v>163</v>
      </c>
      <c r="C42" s="3" t="s">
        <v>164</v>
      </c>
      <c r="D42" s="3" t="s">
        <v>165</v>
      </c>
      <c r="E42" s="3" t="str">
        <f t="shared" si="2"/>
        <v>Katharina.Borchers@jobcenter-ge.de</v>
      </c>
      <c r="F42" s="70" t="s">
        <v>23</v>
      </c>
    </row>
    <row r="43" spans="1:6" x14ac:dyDescent="0.25">
      <c r="A43" s="3" t="s">
        <v>166</v>
      </c>
      <c r="B43" s="3" t="s">
        <v>167</v>
      </c>
      <c r="C43" s="3" t="s">
        <v>168</v>
      </c>
      <c r="D43" s="3" t="s">
        <v>169</v>
      </c>
      <c r="E43" s="3" t="str">
        <f t="shared" si="2"/>
        <v>Jamilia.Boukdir@jobcenter-ge.de</v>
      </c>
      <c r="F43" s="70" t="s">
        <v>23</v>
      </c>
    </row>
    <row r="44" spans="1:6" x14ac:dyDescent="0.25">
      <c r="A44" s="3" t="s">
        <v>170</v>
      </c>
      <c r="B44" s="3" t="s">
        <v>171</v>
      </c>
      <c r="C44" s="3" t="s">
        <v>172</v>
      </c>
      <c r="D44" s="3" t="s">
        <v>173</v>
      </c>
      <c r="E44" s="3" t="str">
        <f t="shared" si="2"/>
        <v>Björn.Bräuer@jobcenter-ge.de</v>
      </c>
      <c r="F44" s="70" t="s">
        <v>23</v>
      </c>
    </row>
    <row r="45" spans="1:6" x14ac:dyDescent="0.25">
      <c r="A45" s="3" t="s">
        <v>174</v>
      </c>
      <c r="B45" s="3" t="s">
        <v>175</v>
      </c>
      <c r="C45" s="3" t="s">
        <v>176</v>
      </c>
      <c r="D45" s="3" t="s">
        <v>177</v>
      </c>
      <c r="E45" s="3" t="str">
        <f t="shared" si="2"/>
        <v>Christian.Brenken@jobcenter-ge.de</v>
      </c>
      <c r="F45" s="44">
        <v>221</v>
      </c>
    </row>
    <row r="46" spans="1:6" x14ac:dyDescent="0.25">
      <c r="A46" s="3" t="s">
        <v>178</v>
      </c>
      <c r="B46" s="3" t="s">
        <v>179</v>
      </c>
      <c r="C46" s="3" t="s">
        <v>180</v>
      </c>
      <c r="D46" s="3" t="s">
        <v>181</v>
      </c>
      <c r="E46" s="3" t="str">
        <f t="shared" si="2"/>
        <v>Axel.Brinkmann@jobcenter-ge.de</v>
      </c>
      <c r="F46" s="70" t="s">
        <v>23</v>
      </c>
    </row>
    <row r="47" spans="1:6" x14ac:dyDescent="0.25">
      <c r="A47" s="3" t="s">
        <v>182</v>
      </c>
      <c r="B47" s="3" t="s">
        <v>183</v>
      </c>
      <c r="C47" s="3" t="s">
        <v>184</v>
      </c>
      <c r="D47" s="3" t="s">
        <v>185</v>
      </c>
      <c r="E47" s="3" t="str">
        <f t="shared" si="2"/>
        <v>Susanne.Brune@jobcenter-ge.de</v>
      </c>
      <c r="F47" s="44">
        <v>323</v>
      </c>
    </row>
    <row r="48" spans="1:6" x14ac:dyDescent="0.25">
      <c r="A48" s="3" t="s">
        <v>186</v>
      </c>
      <c r="B48" s="3" t="s">
        <v>187</v>
      </c>
      <c r="C48" s="3" t="s">
        <v>188</v>
      </c>
      <c r="D48" s="3" t="s">
        <v>189</v>
      </c>
      <c r="E48" s="3" t="str">
        <f t="shared" si="2"/>
        <v>Natalie.Bruns@jobcenter-ge.de</v>
      </c>
      <c r="F48" s="70" t="s">
        <v>23</v>
      </c>
    </row>
    <row r="49" spans="1:6" x14ac:dyDescent="0.25">
      <c r="A49" s="3" t="s">
        <v>190</v>
      </c>
      <c r="B49" s="3" t="s">
        <v>193</v>
      </c>
      <c r="C49" s="3" t="s">
        <v>194</v>
      </c>
      <c r="D49" s="3" t="s">
        <v>195</v>
      </c>
      <c r="E49" s="3" t="str">
        <f t="shared" si="2"/>
        <v>Marina.Buchner@jobcenter-ge.de</v>
      </c>
      <c r="F49" s="70" t="s">
        <v>23</v>
      </c>
    </row>
    <row r="50" spans="1:6" x14ac:dyDescent="0.25">
      <c r="A50" s="3" t="s">
        <v>190</v>
      </c>
      <c r="B50" s="3" t="s">
        <v>187</v>
      </c>
      <c r="C50" s="3" t="s">
        <v>191</v>
      </c>
      <c r="D50" s="3" t="s">
        <v>192</v>
      </c>
      <c r="E50" s="3" t="str">
        <f t="shared" si="2"/>
        <v>Natalie.Buchner@jobcenter-ge.de</v>
      </c>
      <c r="F50" s="70" t="s">
        <v>23</v>
      </c>
    </row>
    <row r="51" spans="1:6" x14ac:dyDescent="0.25">
      <c r="A51" s="3" t="s">
        <v>196</v>
      </c>
      <c r="B51" s="3" t="s">
        <v>197</v>
      </c>
      <c r="C51" s="3" t="s">
        <v>198</v>
      </c>
      <c r="D51" s="3" t="s">
        <v>199</v>
      </c>
      <c r="E51" s="3" t="str">
        <f t="shared" si="2"/>
        <v>Angelika.Bullerkotte@jobcenter-ge.de</v>
      </c>
      <c r="F51" s="70" t="s">
        <v>23</v>
      </c>
    </row>
    <row r="52" spans="1:6" x14ac:dyDescent="0.25">
      <c r="A52" s="3" t="s">
        <v>200</v>
      </c>
      <c r="B52" s="3" t="s">
        <v>204</v>
      </c>
      <c r="C52" s="3" t="s">
        <v>205</v>
      </c>
      <c r="D52" s="3" t="s">
        <v>206</v>
      </c>
      <c r="E52" s="3" t="str">
        <f t="shared" si="2"/>
        <v>Bünyamin.Bulut@jobcenter-ge.de</v>
      </c>
      <c r="F52" s="70" t="s">
        <v>23</v>
      </c>
    </row>
    <row r="53" spans="1:6" x14ac:dyDescent="0.25">
      <c r="A53" s="3" t="s">
        <v>200</v>
      </c>
      <c r="B53" s="3" t="s">
        <v>201</v>
      </c>
      <c r="C53" s="3" t="s">
        <v>202</v>
      </c>
      <c r="D53" s="3" t="s">
        <v>203</v>
      </c>
      <c r="E53" s="3" t="str">
        <f t="shared" si="2"/>
        <v>Gültekin.Bulut@jobcenter-ge.de</v>
      </c>
      <c r="F53" s="70" t="s">
        <v>23</v>
      </c>
    </row>
    <row r="54" spans="1:6" x14ac:dyDescent="0.25">
      <c r="A54" s="3" t="s">
        <v>207</v>
      </c>
      <c r="B54" s="3" t="s">
        <v>208</v>
      </c>
      <c r="C54" s="3" t="s">
        <v>209</v>
      </c>
      <c r="D54" s="3" t="s">
        <v>210</v>
      </c>
      <c r="E54" s="3" t="str">
        <f t="shared" si="2"/>
        <v>Rebekka.Burda@jobcenter-ge.de</v>
      </c>
      <c r="F54" s="70" t="s">
        <v>23</v>
      </c>
    </row>
    <row r="55" spans="1:6" x14ac:dyDescent="0.25">
      <c r="A55" s="3" t="s">
        <v>211</v>
      </c>
      <c r="B55" s="3" t="s">
        <v>212</v>
      </c>
      <c r="C55" s="3" t="s">
        <v>213</v>
      </c>
      <c r="D55" s="3" t="s">
        <v>214</v>
      </c>
      <c r="E55" s="3" t="str">
        <f t="shared" si="2"/>
        <v>Ute.Bußkamp@jobcenter-ge.de</v>
      </c>
      <c r="F55" s="70" t="s">
        <v>23</v>
      </c>
    </row>
    <row r="56" spans="1:6" x14ac:dyDescent="0.25">
      <c r="A56" s="3" t="s">
        <v>215</v>
      </c>
      <c r="B56" s="3" t="s">
        <v>216</v>
      </c>
      <c r="C56" s="3" t="s">
        <v>217</v>
      </c>
      <c r="D56" s="3" t="s">
        <v>218</v>
      </c>
      <c r="E56" s="3" t="str">
        <f t="shared" si="2"/>
        <v>Bayram.Carkci@jobcenter-ge.de</v>
      </c>
      <c r="F56" s="70" t="s">
        <v>23</v>
      </c>
    </row>
    <row r="57" spans="1:6" x14ac:dyDescent="0.25">
      <c r="A57" s="3" t="s">
        <v>219</v>
      </c>
      <c r="B57" s="3" t="s">
        <v>220</v>
      </c>
      <c r="C57" s="3" t="s">
        <v>221</v>
      </c>
      <c r="D57" s="3" t="s">
        <v>222</v>
      </c>
      <c r="E57" s="3" t="str">
        <f t="shared" si="2"/>
        <v>Neslihan.Ceylan@jobcenter-ge.de</v>
      </c>
      <c r="F57" s="70" t="s">
        <v>23</v>
      </c>
    </row>
    <row r="58" spans="1:6" x14ac:dyDescent="0.25">
      <c r="A58" s="3" t="s">
        <v>223</v>
      </c>
      <c r="B58" s="3" t="s">
        <v>224</v>
      </c>
      <c r="C58" s="3" t="s">
        <v>225</v>
      </c>
      <c r="D58" s="3" t="s">
        <v>226</v>
      </c>
      <c r="E58" s="3" t="str">
        <f t="shared" si="2"/>
        <v>Miriam.Charlier@jobcenter-ge.de</v>
      </c>
      <c r="F58" s="70" t="s">
        <v>23</v>
      </c>
    </row>
    <row r="59" spans="1:6" x14ac:dyDescent="0.25">
      <c r="A59" s="3" t="s">
        <v>227</v>
      </c>
      <c r="B59" s="3" t="s">
        <v>228</v>
      </c>
      <c r="C59" s="3" t="s">
        <v>229</v>
      </c>
      <c r="D59" s="3" t="s">
        <v>230</v>
      </c>
      <c r="E59" s="3" t="str">
        <f t="shared" si="2"/>
        <v>Brigitte.Chluba-Lüdicke@jobcenter-ge.de</v>
      </c>
      <c r="F59" s="70" t="s">
        <v>23</v>
      </c>
    </row>
    <row r="60" spans="1:6" x14ac:dyDescent="0.25">
      <c r="A60" s="3" t="s">
        <v>231</v>
      </c>
      <c r="B60" s="3" t="s">
        <v>232</v>
      </c>
      <c r="C60" s="3" t="s">
        <v>233</v>
      </c>
      <c r="D60" s="3" t="s">
        <v>234</v>
      </c>
      <c r="E60" s="3" t="str">
        <f t="shared" si="2"/>
        <v>Anke.Damen@jobcenter-ge.de</v>
      </c>
      <c r="F60" s="70" t="s">
        <v>23</v>
      </c>
    </row>
    <row r="61" spans="1:6" x14ac:dyDescent="0.25">
      <c r="A61" s="3" t="s">
        <v>1704</v>
      </c>
      <c r="B61" s="3" t="s">
        <v>1705</v>
      </c>
      <c r="C61" s="3" t="s">
        <v>1706</v>
      </c>
      <c r="D61" s="3" t="s">
        <v>90</v>
      </c>
      <c r="E61" s="66" t="s">
        <v>1707</v>
      </c>
      <c r="F61">
        <v>221</v>
      </c>
    </row>
    <row r="62" spans="1:6" x14ac:dyDescent="0.25">
      <c r="A62" s="3" t="s">
        <v>235</v>
      </c>
      <c r="B62" s="3" t="s">
        <v>236</v>
      </c>
      <c r="C62" s="3" t="s">
        <v>237</v>
      </c>
      <c r="D62" s="3" t="s">
        <v>238</v>
      </c>
      <c r="E62" s="3" t="str">
        <f t="shared" ref="E62:E95" si="3">CONCATENATE(B62,".",A62,"@jobcenter-ge.de")</f>
        <v>Jörg.Danielewski@jobcenter-ge.de</v>
      </c>
      <c r="F62" s="70" t="s">
        <v>23</v>
      </c>
    </row>
    <row r="63" spans="1:6" x14ac:dyDescent="0.25">
      <c r="A63" s="3" t="s">
        <v>239</v>
      </c>
      <c r="B63" s="3" t="s">
        <v>240</v>
      </c>
      <c r="C63" s="3" t="s">
        <v>241</v>
      </c>
      <c r="D63" s="3" t="s">
        <v>242</v>
      </c>
      <c r="E63" s="3" t="str">
        <f t="shared" si="3"/>
        <v>Edeltraud.Daniels@jobcenter-ge.de</v>
      </c>
      <c r="F63" s="70" t="s">
        <v>23</v>
      </c>
    </row>
    <row r="64" spans="1:6" x14ac:dyDescent="0.25">
      <c r="A64" s="3" t="s">
        <v>243</v>
      </c>
      <c r="B64" s="3" t="s">
        <v>103</v>
      </c>
      <c r="C64" s="3" t="s">
        <v>244</v>
      </c>
      <c r="D64" s="3" t="s">
        <v>245</v>
      </c>
      <c r="E64" s="3" t="str">
        <f t="shared" si="3"/>
        <v>Stefanie.Dericks@jobcenter-ge.de</v>
      </c>
      <c r="F64" s="70" t="s">
        <v>23</v>
      </c>
    </row>
    <row r="65" spans="1:6" x14ac:dyDescent="0.25">
      <c r="A65" s="3" t="s">
        <v>246</v>
      </c>
      <c r="B65" s="3" t="s">
        <v>183</v>
      </c>
      <c r="C65" s="3" t="s">
        <v>247</v>
      </c>
      <c r="D65" s="3" t="s">
        <v>248</v>
      </c>
      <c r="E65" s="3" t="str">
        <f t="shared" si="3"/>
        <v>Susanne.Dietz@jobcenter-ge.de</v>
      </c>
      <c r="F65" s="70" t="s">
        <v>23</v>
      </c>
    </row>
    <row r="66" spans="1:6" x14ac:dyDescent="0.25">
      <c r="A66" s="3" t="s">
        <v>249</v>
      </c>
      <c r="B66" s="3" t="s">
        <v>250</v>
      </c>
      <c r="C66" s="3" t="s">
        <v>251</v>
      </c>
      <c r="D66" s="3" t="s">
        <v>252</v>
      </c>
      <c r="E66" s="3" t="str">
        <f t="shared" si="3"/>
        <v>Marco.Dilly@jobcenter-ge.de</v>
      </c>
      <c r="F66" s="70" t="s">
        <v>23</v>
      </c>
    </row>
    <row r="67" spans="1:6" x14ac:dyDescent="0.25">
      <c r="A67" s="3" t="s">
        <v>253</v>
      </c>
      <c r="B67" s="3" t="s">
        <v>254</v>
      </c>
      <c r="C67" s="3" t="s">
        <v>255</v>
      </c>
      <c r="D67" s="3" t="s">
        <v>256</v>
      </c>
      <c r="E67" s="3" t="str">
        <f t="shared" si="3"/>
        <v>Günter.Döhler@jobcenter-ge.de</v>
      </c>
      <c r="F67" s="70" t="s">
        <v>23</v>
      </c>
    </row>
    <row r="68" spans="1:6" x14ac:dyDescent="0.25">
      <c r="A68" s="3" t="s">
        <v>257</v>
      </c>
      <c r="B68" s="3" t="s">
        <v>57</v>
      </c>
      <c r="C68" s="3" t="s">
        <v>258</v>
      </c>
      <c r="D68" s="3" t="s">
        <v>259</v>
      </c>
      <c r="E68" s="3" t="str">
        <f t="shared" si="3"/>
        <v>Sebastian.Dorow@jobcenter-ge.de</v>
      </c>
      <c r="F68" s="70" t="s">
        <v>260</v>
      </c>
    </row>
    <row r="69" spans="1:6" x14ac:dyDescent="0.25">
      <c r="A69" s="3" t="s">
        <v>261</v>
      </c>
      <c r="B69" s="3" t="s">
        <v>262</v>
      </c>
      <c r="C69" s="3" t="s">
        <v>263</v>
      </c>
      <c r="D69" s="3" t="s">
        <v>264</v>
      </c>
      <c r="E69" s="3" t="str">
        <f t="shared" si="3"/>
        <v>Melanie.Dörr@jobcenter-ge.de</v>
      </c>
      <c r="F69" s="70" t="s">
        <v>23</v>
      </c>
    </row>
    <row r="70" spans="1:6" x14ac:dyDescent="0.25">
      <c r="A70" s="3" t="s">
        <v>265</v>
      </c>
      <c r="B70" s="3" t="s">
        <v>266</v>
      </c>
      <c r="C70" s="3" t="s">
        <v>267</v>
      </c>
      <c r="D70" s="3" t="s">
        <v>268</v>
      </c>
      <c r="E70" s="3" t="str">
        <f t="shared" si="3"/>
        <v>Theresa.Drüke@jobcenter-ge.de</v>
      </c>
      <c r="F70" s="70" t="s">
        <v>23</v>
      </c>
    </row>
    <row r="71" spans="1:6" x14ac:dyDescent="0.25">
      <c r="A71" s="3" t="s">
        <v>269</v>
      </c>
      <c r="B71" s="3" t="s">
        <v>270</v>
      </c>
      <c r="C71" s="3" t="s">
        <v>271</v>
      </c>
      <c r="D71" s="3" t="s">
        <v>272</v>
      </c>
      <c r="E71" s="3" t="str">
        <f t="shared" si="3"/>
        <v>Claudia.Duda@jobcenter-ge.de</v>
      </c>
      <c r="F71" s="70" t="s">
        <v>23</v>
      </c>
    </row>
    <row r="72" spans="1:6" x14ac:dyDescent="0.25">
      <c r="A72" s="3" t="s">
        <v>273</v>
      </c>
      <c r="B72" s="3" t="s">
        <v>103</v>
      </c>
      <c r="C72" s="3" t="s">
        <v>274</v>
      </c>
      <c r="D72" s="3" t="s">
        <v>275</v>
      </c>
      <c r="E72" s="3" t="str">
        <f t="shared" si="3"/>
        <v>Stefanie.Düna@jobcenter-ge.de</v>
      </c>
      <c r="F72" s="70" t="s">
        <v>23</v>
      </c>
    </row>
    <row r="73" spans="1:6" x14ac:dyDescent="0.25">
      <c r="A73" s="3" t="s">
        <v>276</v>
      </c>
      <c r="B73" s="3" t="s">
        <v>277</v>
      </c>
      <c r="C73" s="3" t="s">
        <v>278</v>
      </c>
      <c r="D73" s="3" t="s">
        <v>279</v>
      </c>
      <c r="E73" s="3" t="str">
        <f t="shared" si="3"/>
        <v>Neele.Dymel@jobcenter-ge.de</v>
      </c>
      <c r="F73" s="70" t="s">
        <v>23</v>
      </c>
    </row>
    <row r="74" spans="1:6" x14ac:dyDescent="0.25">
      <c r="A74" s="3" t="s">
        <v>280</v>
      </c>
      <c r="B74" s="3" t="s">
        <v>281</v>
      </c>
      <c r="C74" s="3" t="s">
        <v>282</v>
      </c>
      <c r="D74" s="3" t="s">
        <v>283</v>
      </c>
      <c r="E74" s="3" t="str">
        <f t="shared" si="3"/>
        <v>Madita Alif.Efe@jobcenter-ge.de</v>
      </c>
      <c r="F74" s="70" t="s">
        <v>23</v>
      </c>
    </row>
    <row r="75" spans="1:6" x14ac:dyDescent="0.25">
      <c r="A75" s="3" t="s">
        <v>284</v>
      </c>
      <c r="B75" s="3" t="s">
        <v>285</v>
      </c>
      <c r="C75" s="3" t="s">
        <v>286</v>
      </c>
      <c r="D75" s="3" t="s">
        <v>287</v>
      </c>
      <c r="E75" s="3" t="str">
        <f t="shared" si="3"/>
        <v>Annika.Eichelberg@jobcenter-ge.de</v>
      </c>
      <c r="F75" s="70" t="s">
        <v>23</v>
      </c>
    </row>
    <row r="76" spans="1:6" x14ac:dyDescent="0.25">
      <c r="A76" s="3" t="s">
        <v>288</v>
      </c>
      <c r="B76" s="3" t="s">
        <v>289</v>
      </c>
      <c r="C76" s="3" t="s">
        <v>290</v>
      </c>
      <c r="D76" s="3" t="s">
        <v>291</v>
      </c>
      <c r="E76" s="3" t="str">
        <f t="shared" si="3"/>
        <v>Anna.Eifert@jobcenter-ge.de</v>
      </c>
      <c r="F76" s="70" t="s">
        <v>23</v>
      </c>
    </row>
    <row r="77" spans="1:6" x14ac:dyDescent="0.25">
      <c r="A77" s="3" t="s">
        <v>1300</v>
      </c>
      <c r="B77" s="3" t="s">
        <v>1301</v>
      </c>
      <c r="C77" s="3" t="s">
        <v>1302</v>
      </c>
      <c r="D77" s="3" t="s">
        <v>1303</v>
      </c>
      <c r="E77" s="3" t="str">
        <f t="shared" si="3"/>
        <v>Deriya.Ekinci@jobcenter-ge.de</v>
      </c>
      <c r="F77" s="73">
        <v>221</v>
      </c>
    </row>
    <row r="78" spans="1:6" x14ac:dyDescent="0.25">
      <c r="A78" s="3" t="s">
        <v>292</v>
      </c>
      <c r="B78" s="3" t="s">
        <v>293</v>
      </c>
      <c r="C78" s="3" t="s">
        <v>294</v>
      </c>
      <c r="D78" s="3" t="s">
        <v>295</v>
      </c>
      <c r="E78" s="3" t="str">
        <f t="shared" si="3"/>
        <v>Yeliz.Ekiz@jobcenter-ge.de</v>
      </c>
      <c r="F78" s="70" t="s">
        <v>23</v>
      </c>
    </row>
    <row r="79" spans="1:6" x14ac:dyDescent="0.25">
      <c r="A79" s="3" t="s">
        <v>296</v>
      </c>
      <c r="B79" s="3" t="s">
        <v>193</v>
      </c>
      <c r="C79" s="3" t="s">
        <v>297</v>
      </c>
      <c r="D79" s="3" t="s">
        <v>298</v>
      </c>
      <c r="E79" s="3" t="str">
        <f t="shared" si="3"/>
        <v>Marina.Engels@jobcenter-ge.de</v>
      </c>
      <c r="F79" s="70" t="s">
        <v>23</v>
      </c>
    </row>
    <row r="80" spans="1:6" x14ac:dyDescent="0.25">
      <c r="A80" s="3" t="s">
        <v>296</v>
      </c>
      <c r="B80" s="3" t="s">
        <v>299</v>
      </c>
      <c r="C80" s="3" t="s">
        <v>300</v>
      </c>
      <c r="D80" s="3" t="s">
        <v>301</v>
      </c>
      <c r="E80" s="3" t="str">
        <f t="shared" si="3"/>
        <v>Sven.Engels@jobcenter-ge.de</v>
      </c>
      <c r="F80" s="70" t="s">
        <v>23</v>
      </c>
    </row>
    <row r="81" spans="1:6" x14ac:dyDescent="0.25">
      <c r="A81" s="4" t="s">
        <v>1306</v>
      </c>
      <c r="B81" s="3" t="s">
        <v>302</v>
      </c>
      <c r="C81" s="3" t="s">
        <v>1335</v>
      </c>
      <c r="D81" s="3" t="s">
        <v>303</v>
      </c>
      <c r="E81" s="3" t="str">
        <f t="shared" si="3"/>
        <v>Carina.Ernst-Becker@jobcenter-ge.de</v>
      </c>
      <c r="F81" s="73">
        <v>321</v>
      </c>
    </row>
    <row r="82" spans="1:6" x14ac:dyDescent="0.25">
      <c r="A82" s="3" t="s">
        <v>304</v>
      </c>
      <c r="B82" s="3" t="s">
        <v>305</v>
      </c>
      <c r="C82" s="3" t="s">
        <v>306</v>
      </c>
      <c r="D82" s="3" t="s">
        <v>307</v>
      </c>
      <c r="E82" s="3" t="str">
        <f t="shared" si="3"/>
        <v>Monika.Evers@jobcenter-ge.de</v>
      </c>
      <c r="F82" s="70" t="s">
        <v>23</v>
      </c>
    </row>
    <row r="83" spans="1:6" x14ac:dyDescent="0.25">
      <c r="A83" s="3" t="s">
        <v>308</v>
      </c>
      <c r="B83" s="3" t="s">
        <v>309</v>
      </c>
      <c r="C83" s="3" t="s">
        <v>310</v>
      </c>
      <c r="D83" s="3" t="s">
        <v>311</v>
      </c>
      <c r="E83" s="3" t="str">
        <f t="shared" si="3"/>
        <v>Reinhard.Fenslau@jobcenter-ge.de</v>
      </c>
      <c r="F83" s="70" t="s">
        <v>23</v>
      </c>
    </row>
    <row r="84" spans="1:6" x14ac:dyDescent="0.25">
      <c r="A84" s="3" t="s">
        <v>312</v>
      </c>
      <c r="B84" s="3" t="s">
        <v>270</v>
      </c>
      <c r="C84" s="3" t="s">
        <v>313</v>
      </c>
      <c r="D84" s="3" t="s">
        <v>314</v>
      </c>
      <c r="E84" s="3" t="str">
        <f t="shared" si="3"/>
        <v>Claudia.Fiedler@jobcenter-ge.de</v>
      </c>
      <c r="F84" s="70" t="s">
        <v>23</v>
      </c>
    </row>
    <row r="85" spans="1:6" x14ac:dyDescent="0.25">
      <c r="A85" s="3" t="s">
        <v>315</v>
      </c>
      <c r="B85" s="3" t="s">
        <v>316</v>
      </c>
      <c r="C85" s="3" t="s">
        <v>317</v>
      </c>
      <c r="D85" s="3" t="s">
        <v>318</v>
      </c>
      <c r="E85" s="3" t="str">
        <f t="shared" si="3"/>
        <v>Anette.Filipiak@jobcenter-ge.de</v>
      </c>
      <c r="F85" s="70" t="s">
        <v>23</v>
      </c>
    </row>
    <row r="86" spans="1:6" x14ac:dyDescent="0.25">
      <c r="A86" s="3" t="s">
        <v>319</v>
      </c>
      <c r="B86" s="3" t="s">
        <v>183</v>
      </c>
      <c r="C86" s="3" t="s">
        <v>320</v>
      </c>
      <c r="D86" s="3" t="s">
        <v>321</v>
      </c>
      <c r="E86" s="3" t="str">
        <f t="shared" si="3"/>
        <v>Susanne.Fischer@jobcenter-ge.de</v>
      </c>
      <c r="F86" s="70" t="s">
        <v>23</v>
      </c>
    </row>
    <row r="87" spans="1:6" x14ac:dyDescent="0.25">
      <c r="A87" s="3" t="s">
        <v>322</v>
      </c>
      <c r="B87" s="3" t="s">
        <v>323</v>
      </c>
      <c r="C87" s="3" t="s">
        <v>324</v>
      </c>
      <c r="D87" s="3" t="s">
        <v>325</v>
      </c>
      <c r="E87" s="3" t="str">
        <f t="shared" si="3"/>
        <v>Sonja.Frank@jobcenter-ge.de</v>
      </c>
      <c r="F87" s="70" t="s">
        <v>23</v>
      </c>
    </row>
    <row r="88" spans="1:6" x14ac:dyDescent="0.25">
      <c r="A88" s="3" t="s">
        <v>326</v>
      </c>
      <c r="B88" s="3" t="s">
        <v>37</v>
      </c>
      <c r="C88" s="3" t="s">
        <v>327</v>
      </c>
      <c r="D88" s="3" t="s">
        <v>328</v>
      </c>
      <c r="E88" s="3" t="str">
        <f t="shared" si="3"/>
        <v>Ulrike.Frenzel@jobcenter-ge.de</v>
      </c>
      <c r="F88" s="70" t="s">
        <v>23</v>
      </c>
    </row>
    <row r="89" spans="1:6" x14ac:dyDescent="0.25">
      <c r="A89" s="3" t="s">
        <v>329</v>
      </c>
      <c r="B89" s="3" t="s">
        <v>330</v>
      </c>
      <c r="C89" s="3" t="s">
        <v>331</v>
      </c>
      <c r="D89" s="3" t="s">
        <v>332</v>
      </c>
      <c r="E89" s="3" t="str">
        <f t="shared" si="3"/>
        <v>Annette.Friede@jobcenter-ge.de</v>
      </c>
      <c r="F89" s="70" t="s">
        <v>23</v>
      </c>
    </row>
    <row r="90" spans="1:6" x14ac:dyDescent="0.25">
      <c r="A90" s="3" t="s">
        <v>333</v>
      </c>
      <c r="B90" s="3" t="s">
        <v>334</v>
      </c>
      <c r="C90" s="3" t="s">
        <v>335</v>
      </c>
      <c r="D90" s="3" t="s">
        <v>336</v>
      </c>
      <c r="E90" s="3" t="str">
        <f t="shared" si="3"/>
        <v>Petra.Fröhling-Roden@jobcenter-ge.de</v>
      </c>
      <c r="F90" s="70" t="s">
        <v>23</v>
      </c>
    </row>
    <row r="91" spans="1:6" x14ac:dyDescent="0.25">
      <c r="A91" s="3" t="s">
        <v>1389</v>
      </c>
      <c r="B91" s="3" t="s">
        <v>1390</v>
      </c>
      <c r="C91" s="3" t="s">
        <v>1391</v>
      </c>
      <c r="D91" s="3" t="s">
        <v>528</v>
      </c>
      <c r="E91" s="3" t="str">
        <f t="shared" si="3"/>
        <v>Janine.Fuchs@jobcenter-ge.de</v>
      </c>
      <c r="F91" s="73">
        <v>324</v>
      </c>
    </row>
    <row r="92" spans="1:6" x14ac:dyDescent="0.25">
      <c r="A92" s="3" t="s">
        <v>337</v>
      </c>
      <c r="B92" s="3" t="s">
        <v>338</v>
      </c>
      <c r="C92" s="3" t="s">
        <v>339</v>
      </c>
      <c r="D92" s="3" t="s">
        <v>340</v>
      </c>
      <c r="E92" s="3" t="str">
        <f t="shared" si="3"/>
        <v>Tabea.Funke@jobcenter-ge.de</v>
      </c>
      <c r="F92" s="70" t="s">
        <v>23</v>
      </c>
    </row>
    <row r="93" spans="1:6" x14ac:dyDescent="0.25">
      <c r="A93" s="3" t="s">
        <v>341</v>
      </c>
      <c r="B93" s="3" t="s">
        <v>342</v>
      </c>
      <c r="C93" s="3" t="s">
        <v>343</v>
      </c>
      <c r="D93" s="3" t="s">
        <v>344</v>
      </c>
      <c r="E93" s="3" t="str">
        <f t="shared" si="3"/>
        <v>Tobias.Funke-Koenen@jobcenter-ge.de</v>
      </c>
      <c r="F93" s="70" t="s">
        <v>23</v>
      </c>
    </row>
    <row r="94" spans="1:6" x14ac:dyDescent="0.25">
      <c r="A94" s="3" t="s">
        <v>345</v>
      </c>
      <c r="B94" s="3" t="s">
        <v>141</v>
      </c>
      <c r="C94" s="3" t="s">
        <v>346</v>
      </c>
      <c r="D94" s="3" t="s">
        <v>347</v>
      </c>
      <c r="E94" s="3" t="str">
        <f t="shared" si="3"/>
        <v>Tanja.Galonska@jobcenter-ge.de</v>
      </c>
      <c r="F94" s="70" t="s">
        <v>23</v>
      </c>
    </row>
    <row r="95" spans="1:6" x14ac:dyDescent="0.25">
      <c r="A95" s="3" t="s">
        <v>348</v>
      </c>
      <c r="B95" s="3" t="s">
        <v>163</v>
      </c>
      <c r="C95" s="3" t="s">
        <v>349</v>
      </c>
      <c r="D95" s="3" t="s">
        <v>350</v>
      </c>
      <c r="E95" s="3" t="str">
        <f t="shared" si="3"/>
        <v>Katharina.Gelbrich@jobcenter-ge.de</v>
      </c>
      <c r="F95" s="70" t="s">
        <v>23</v>
      </c>
    </row>
    <row r="96" spans="1:6" x14ac:dyDescent="0.25">
      <c r="A96" s="3" t="s">
        <v>348</v>
      </c>
      <c r="B96" s="3" t="s">
        <v>1392</v>
      </c>
      <c r="C96" s="3" t="s">
        <v>1393</v>
      </c>
      <c r="D96" t="s">
        <v>931</v>
      </c>
      <c r="E96" t="s">
        <v>1394</v>
      </c>
      <c r="F96" s="73">
        <v>221</v>
      </c>
    </row>
    <row r="97" spans="1:6" x14ac:dyDescent="0.25">
      <c r="A97" s="3" t="s">
        <v>351</v>
      </c>
      <c r="B97" s="3" t="s">
        <v>352</v>
      </c>
      <c r="C97" s="3" t="s">
        <v>353</v>
      </c>
      <c r="D97" s="3" t="s">
        <v>354</v>
      </c>
      <c r="E97" s="3" t="str">
        <f t="shared" ref="E97:E115" si="4">CONCATENATE(B97,".",A97,"@jobcenter-ge.de")</f>
        <v>Stefan.Gerritzen@jobcenter-ge.de</v>
      </c>
      <c r="F97" s="70" t="s">
        <v>23</v>
      </c>
    </row>
    <row r="98" spans="1:6" x14ac:dyDescent="0.25">
      <c r="A98" s="3" t="s">
        <v>355</v>
      </c>
      <c r="B98" s="3" t="s">
        <v>356</v>
      </c>
      <c r="C98" s="3" t="s">
        <v>357</v>
      </c>
      <c r="D98" s="3" t="s">
        <v>358</v>
      </c>
      <c r="E98" s="3" t="str">
        <f t="shared" si="4"/>
        <v>Angeliki.Giaouropoulos@jobcenter-ge.de</v>
      </c>
      <c r="F98" s="70" t="s">
        <v>23</v>
      </c>
    </row>
    <row r="99" spans="1:6" x14ac:dyDescent="0.25">
      <c r="A99" s="3" t="s">
        <v>359</v>
      </c>
      <c r="B99" s="3" t="s">
        <v>360</v>
      </c>
      <c r="C99" s="3" t="s">
        <v>361</v>
      </c>
      <c r="D99" s="3" t="s">
        <v>362</v>
      </c>
      <c r="E99" s="3" t="str">
        <f t="shared" si="4"/>
        <v>Gabriele.Giesecke@jobcenter-ge.de</v>
      </c>
      <c r="F99" s="70" t="s">
        <v>23</v>
      </c>
    </row>
    <row r="100" spans="1:6" x14ac:dyDescent="0.25">
      <c r="A100" s="3" t="s">
        <v>363</v>
      </c>
      <c r="B100" s="3" t="s">
        <v>305</v>
      </c>
      <c r="C100" s="3" t="s">
        <v>364</v>
      </c>
      <c r="D100" s="3" t="s">
        <v>365</v>
      </c>
      <c r="E100" s="3" t="str">
        <f t="shared" si="4"/>
        <v>Monika.Gietmann@jobcenter-ge.de</v>
      </c>
      <c r="F100" s="70" t="s">
        <v>23</v>
      </c>
    </row>
    <row r="101" spans="1:6" x14ac:dyDescent="0.25">
      <c r="A101" s="3" t="s">
        <v>366</v>
      </c>
      <c r="B101" s="3" t="s">
        <v>367</v>
      </c>
      <c r="C101" s="3" t="s">
        <v>368</v>
      </c>
      <c r="D101" s="3" t="s">
        <v>369</v>
      </c>
      <c r="E101" s="3" t="str">
        <f t="shared" si="4"/>
        <v>Daniela.Gillhaus@jobcenter-ge.de</v>
      </c>
      <c r="F101" s="70" t="s">
        <v>23</v>
      </c>
    </row>
    <row r="102" spans="1:6" x14ac:dyDescent="0.25">
      <c r="A102" s="3" t="s">
        <v>370</v>
      </c>
      <c r="B102" s="3" t="s">
        <v>144</v>
      </c>
      <c r="C102" s="3" t="s">
        <v>371</v>
      </c>
      <c r="D102" s="3" t="s">
        <v>372</v>
      </c>
      <c r="E102" s="3" t="str">
        <f t="shared" si="4"/>
        <v>Holger.Glensk@jobcenter-ge.de</v>
      </c>
      <c r="F102" s="70" t="s">
        <v>23</v>
      </c>
    </row>
    <row r="103" spans="1:6" x14ac:dyDescent="0.25">
      <c r="A103" s="3" t="s">
        <v>373</v>
      </c>
      <c r="B103" s="3" t="s">
        <v>374</v>
      </c>
      <c r="C103" s="3" t="s">
        <v>375</v>
      </c>
      <c r="D103" s="3" t="s">
        <v>376</v>
      </c>
      <c r="E103" s="3" t="str">
        <f t="shared" si="4"/>
        <v>Birgitta.Goga@jobcenter-ge.de</v>
      </c>
      <c r="F103" s="70" t="s">
        <v>23</v>
      </c>
    </row>
    <row r="104" spans="1:6" x14ac:dyDescent="0.25">
      <c r="A104" s="3" t="s">
        <v>373</v>
      </c>
      <c r="B104" s="3" t="s">
        <v>159</v>
      </c>
      <c r="C104" s="3" t="s">
        <v>377</v>
      </c>
      <c r="D104" s="3" t="s">
        <v>378</v>
      </c>
      <c r="E104" s="3" t="str">
        <f t="shared" si="4"/>
        <v>Ulrich.Goga@jobcenter-ge.de</v>
      </c>
      <c r="F104" s="70" t="s">
        <v>23</v>
      </c>
    </row>
    <row r="105" spans="1:6" x14ac:dyDescent="0.25">
      <c r="A105" s="3" t="s">
        <v>379</v>
      </c>
      <c r="B105" s="3" t="s">
        <v>380</v>
      </c>
      <c r="C105" s="3" t="s">
        <v>381</v>
      </c>
      <c r="D105" s="3" t="s">
        <v>382</v>
      </c>
      <c r="E105" s="3" t="str">
        <f t="shared" si="4"/>
        <v>Sabine.Görtz@jobcenter-ge.de</v>
      </c>
      <c r="F105" s="70" t="s">
        <v>23</v>
      </c>
    </row>
    <row r="106" spans="1:6" x14ac:dyDescent="0.25">
      <c r="A106" s="3" t="s">
        <v>383</v>
      </c>
      <c r="B106" s="3" t="s">
        <v>384</v>
      </c>
      <c r="C106" s="3" t="s">
        <v>385</v>
      </c>
      <c r="D106" s="3" t="s">
        <v>386</v>
      </c>
      <c r="E106" s="3" t="str">
        <f t="shared" si="4"/>
        <v>Simon.Grafelmann@jobcenter-ge.de</v>
      </c>
      <c r="F106" s="70" t="s">
        <v>916</v>
      </c>
    </row>
    <row r="107" spans="1:6" x14ac:dyDescent="0.25">
      <c r="A107" s="3" t="s">
        <v>387</v>
      </c>
      <c r="B107" s="3" t="s">
        <v>159</v>
      </c>
      <c r="C107" s="3" t="s">
        <v>388</v>
      </c>
      <c r="D107" s="3" t="s">
        <v>389</v>
      </c>
      <c r="E107" s="3" t="str">
        <f t="shared" si="4"/>
        <v>Ulrich.Greger@jobcenter-ge.de</v>
      </c>
      <c r="F107" s="70" t="s">
        <v>23</v>
      </c>
    </row>
    <row r="108" spans="1:6" x14ac:dyDescent="0.25">
      <c r="A108" s="3" t="s">
        <v>390</v>
      </c>
      <c r="B108" s="3" t="s">
        <v>103</v>
      </c>
      <c r="C108" s="3" t="s">
        <v>391</v>
      </c>
      <c r="D108" s="3" t="s">
        <v>392</v>
      </c>
      <c r="E108" s="3" t="str">
        <f t="shared" si="4"/>
        <v>Stefanie.Greven@jobcenter-ge.de</v>
      </c>
      <c r="F108" s="71" t="s">
        <v>23</v>
      </c>
    </row>
    <row r="109" spans="1:6" x14ac:dyDescent="0.25">
      <c r="A109" s="3" t="s">
        <v>393</v>
      </c>
      <c r="B109" s="3" t="s">
        <v>394</v>
      </c>
      <c r="C109" s="3" t="s">
        <v>395</v>
      </c>
      <c r="D109" s="3" t="s">
        <v>396</v>
      </c>
      <c r="E109" s="3" t="str">
        <f t="shared" si="4"/>
        <v>Martina.Grothe@jobcenter-ge.de</v>
      </c>
      <c r="F109" s="73">
        <v>222</v>
      </c>
    </row>
    <row r="110" spans="1:6" x14ac:dyDescent="0.25">
      <c r="A110" s="3" t="s">
        <v>397</v>
      </c>
      <c r="B110" s="3" t="s">
        <v>398</v>
      </c>
      <c r="C110" s="3" t="s">
        <v>399</v>
      </c>
      <c r="D110" s="3" t="s">
        <v>400</v>
      </c>
      <c r="E110" s="3" t="str">
        <f t="shared" si="4"/>
        <v>Andrea.Hagenbruck@jobcenter-ge.de</v>
      </c>
      <c r="F110" s="70" t="s">
        <v>23</v>
      </c>
    </row>
    <row r="111" spans="1:6" x14ac:dyDescent="0.25">
      <c r="A111" s="3" t="s">
        <v>401</v>
      </c>
      <c r="B111" s="3" t="s">
        <v>402</v>
      </c>
      <c r="C111" s="3" t="s">
        <v>403</v>
      </c>
      <c r="D111" s="3" t="s">
        <v>404</v>
      </c>
      <c r="E111" s="3" t="str">
        <f t="shared" si="4"/>
        <v>Harald.Hamacher@jobcenter-ge.de</v>
      </c>
      <c r="F111" s="70" t="s">
        <v>23</v>
      </c>
    </row>
    <row r="112" spans="1:6" x14ac:dyDescent="0.25">
      <c r="A112" s="3" t="s">
        <v>405</v>
      </c>
      <c r="B112" s="3" t="s">
        <v>152</v>
      </c>
      <c r="C112" s="3" t="s">
        <v>406</v>
      </c>
      <c r="D112" s="3" t="s">
        <v>407</v>
      </c>
      <c r="E112" s="3" t="str">
        <f t="shared" si="4"/>
        <v>Thomas.Hanke@jobcenter-ge.de</v>
      </c>
      <c r="F112" s="70" t="s">
        <v>23</v>
      </c>
    </row>
    <row r="113" spans="1:6" x14ac:dyDescent="0.25">
      <c r="A113" s="3" t="s">
        <v>408</v>
      </c>
      <c r="B113" s="3" t="s">
        <v>409</v>
      </c>
      <c r="C113" s="3" t="s">
        <v>410</v>
      </c>
      <c r="D113" s="3" t="s">
        <v>411</v>
      </c>
      <c r="E113" s="3" t="str">
        <f t="shared" si="4"/>
        <v>Linda.Hanstein@jobcenter-ge.de</v>
      </c>
      <c r="F113" s="70" t="s">
        <v>23</v>
      </c>
    </row>
    <row r="114" spans="1:6" x14ac:dyDescent="0.25">
      <c r="A114" s="3" t="s">
        <v>412</v>
      </c>
      <c r="B114" s="3" t="s">
        <v>413</v>
      </c>
      <c r="C114" s="3" t="s">
        <v>414</v>
      </c>
      <c r="D114" s="3" t="s">
        <v>415</v>
      </c>
      <c r="E114" s="3" t="str">
        <f t="shared" si="4"/>
        <v>Jacqueline.Heck@jobcenter-ge.de</v>
      </c>
      <c r="F114" s="70" t="s">
        <v>23</v>
      </c>
    </row>
    <row r="115" spans="1:6" x14ac:dyDescent="0.25">
      <c r="A115" s="3" t="s">
        <v>416</v>
      </c>
      <c r="B115" s="3" t="s">
        <v>417</v>
      </c>
      <c r="C115" s="3" t="s">
        <v>418</v>
      </c>
      <c r="D115" s="3" t="s">
        <v>419</v>
      </c>
      <c r="E115" s="3" t="str">
        <f t="shared" si="4"/>
        <v>Dietmar.Hecker@jobcenter-ge.de</v>
      </c>
      <c r="F115" s="70" t="s">
        <v>23</v>
      </c>
    </row>
    <row r="116" spans="1:6" x14ac:dyDescent="0.25">
      <c r="A116" s="3" t="s">
        <v>1369</v>
      </c>
      <c r="B116" s="3" t="s">
        <v>1370</v>
      </c>
      <c r="C116" s="3" t="s">
        <v>1371</v>
      </c>
      <c r="D116" t="s">
        <v>1372</v>
      </c>
      <c r="E116" s="4" t="s">
        <v>1368</v>
      </c>
      <c r="F116" s="70" t="s">
        <v>260</v>
      </c>
    </row>
    <row r="117" spans="1:6" x14ac:dyDescent="0.25">
      <c r="A117" s="3" t="s">
        <v>420</v>
      </c>
      <c r="B117" s="3" t="s">
        <v>421</v>
      </c>
      <c r="C117" s="3" t="s">
        <v>422</v>
      </c>
      <c r="D117" s="3" t="s">
        <v>423</v>
      </c>
      <c r="E117" s="3" t="str">
        <f t="shared" ref="E117:E124" si="5">CONCATENATE(B117,".",A117,"@jobcenter-ge.de")</f>
        <v>Kai.Heimeshoff@jobcenter-ge.de</v>
      </c>
      <c r="F117" s="70" t="s">
        <v>23</v>
      </c>
    </row>
    <row r="118" spans="1:6" x14ac:dyDescent="0.25">
      <c r="A118" s="3" t="s">
        <v>424</v>
      </c>
      <c r="B118" s="3" t="s">
        <v>425</v>
      </c>
      <c r="C118" s="3" t="s">
        <v>426</v>
      </c>
      <c r="D118" s="3" t="s">
        <v>427</v>
      </c>
      <c r="E118" s="3" t="str">
        <f t="shared" si="5"/>
        <v>Anja.Heinrich@jobcenter-ge.de</v>
      </c>
      <c r="F118" s="70" t="s">
        <v>23</v>
      </c>
    </row>
    <row r="119" spans="1:6" x14ac:dyDescent="0.25">
      <c r="A119" s="3" t="s">
        <v>428</v>
      </c>
      <c r="B119" s="3" t="s">
        <v>352</v>
      </c>
      <c r="C119" s="3" t="s">
        <v>429</v>
      </c>
      <c r="D119" s="3" t="s">
        <v>430</v>
      </c>
      <c r="E119" s="3" t="str">
        <f t="shared" si="5"/>
        <v>Stefan.Heinz@jobcenter-ge.de</v>
      </c>
      <c r="F119" s="70" t="s">
        <v>23</v>
      </c>
    </row>
    <row r="120" spans="1:6" x14ac:dyDescent="0.25">
      <c r="A120" s="3" t="s">
        <v>431</v>
      </c>
      <c r="B120" s="3" t="s">
        <v>432</v>
      </c>
      <c r="C120" s="3" t="s">
        <v>433</v>
      </c>
      <c r="D120" s="3" t="s">
        <v>434</v>
      </c>
      <c r="E120" s="3" t="str">
        <f t="shared" si="5"/>
        <v>Ines.Henczel@jobcenter-ge.de</v>
      </c>
      <c r="F120" s="73">
        <v>323</v>
      </c>
    </row>
    <row r="121" spans="1:6" x14ac:dyDescent="0.25">
      <c r="A121" s="3" t="s">
        <v>435</v>
      </c>
      <c r="B121" s="3" t="s">
        <v>103</v>
      </c>
      <c r="C121" s="3" t="s">
        <v>436</v>
      </c>
      <c r="D121" s="3" t="s">
        <v>437</v>
      </c>
      <c r="E121" s="3" t="str">
        <f t="shared" si="5"/>
        <v>Stefanie.Hermes@jobcenter-ge.de</v>
      </c>
      <c r="F121" s="70" t="s">
        <v>23</v>
      </c>
    </row>
    <row r="122" spans="1:6" x14ac:dyDescent="0.25">
      <c r="A122" s="3" t="s">
        <v>438</v>
      </c>
      <c r="B122" s="3" t="s">
        <v>84</v>
      </c>
      <c r="C122" s="3" t="s">
        <v>439</v>
      </c>
      <c r="D122" s="3" t="s">
        <v>440</v>
      </c>
      <c r="E122" s="3" t="str">
        <f t="shared" si="5"/>
        <v>Michael.Herrmann@jobcenter-ge.de</v>
      </c>
      <c r="F122" s="70" t="s">
        <v>23</v>
      </c>
    </row>
    <row r="123" spans="1:6" x14ac:dyDescent="0.25">
      <c r="A123" s="3" t="s">
        <v>1460</v>
      </c>
      <c r="B123" s="3" t="s">
        <v>669</v>
      </c>
      <c r="C123" s="3" t="s">
        <v>1465</v>
      </c>
      <c r="D123" s="3" t="s">
        <v>1466</v>
      </c>
      <c r="E123" s="3" t="str">
        <f t="shared" si="5"/>
        <v>Simone.Hesse@jobcenter-ge.de</v>
      </c>
      <c r="F123" s="70" t="s">
        <v>23</v>
      </c>
    </row>
    <row r="124" spans="1:6" x14ac:dyDescent="0.25">
      <c r="A124" s="3" t="s">
        <v>441</v>
      </c>
      <c r="B124" s="3" t="s">
        <v>175</v>
      </c>
      <c r="C124" s="3" t="s">
        <v>442</v>
      </c>
      <c r="D124" s="3" t="s">
        <v>443</v>
      </c>
      <c r="E124" s="3" t="str">
        <f t="shared" si="5"/>
        <v>Christian.Heusner@jobcenter-ge.de</v>
      </c>
      <c r="F124" s="44" t="s">
        <v>23</v>
      </c>
    </row>
    <row r="125" spans="1:6" x14ac:dyDescent="0.25">
      <c r="A125" s="3" t="s">
        <v>444</v>
      </c>
      <c r="B125" s="3" t="s">
        <v>445</v>
      </c>
      <c r="C125" s="3" t="s">
        <v>446</v>
      </c>
      <c r="D125" s="3" t="s">
        <v>447</v>
      </c>
      <c r="E125" s="3" t="s">
        <v>448</v>
      </c>
      <c r="F125" s="73">
        <v>321</v>
      </c>
    </row>
    <row r="126" spans="1:6" x14ac:dyDescent="0.25">
      <c r="A126" s="3" t="s">
        <v>449</v>
      </c>
      <c r="B126" s="3" t="s">
        <v>450</v>
      </c>
      <c r="C126" s="3" t="s">
        <v>451</v>
      </c>
      <c r="D126" s="3" t="s">
        <v>452</v>
      </c>
      <c r="E126" s="3" t="str">
        <f t="shared" ref="E126:E147" si="6">CONCATENATE(B126,".",A126,"@jobcenter-ge.de")</f>
        <v>Nina.Hilgers@jobcenter-ge.de</v>
      </c>
      <c r="F126" s="70" t="s">
        <v>23</v>
      </c>
    </row>
    <row r="127" spans="1:6" x14ac:dyDescent="0.25">
      <c r="A127" s="3" t="s">
        <v>453</v>
      </c>
      <c r="B127" s="3" t="s">
        <v>322</v>
      </c>
      <c r="C127" s="3" t="s">
        <v>454</v>
      </c>
      <c r="D127" s="3" t="s">
        <v>455</v>
      </c>
      <c r="E127" s="3" t="str">
        <f t="shared" si="6"/>
        <v>Frank.Hilker@jobcenter-ge.de</v>
      </c>
      <c r="F127" s="70" t="s">
        <v>23</v>
      </c>
    </row>
    <row r="128" spans="1:6" x14ac:dyDescent="0.25">
      <c r="A128" s="3" t="s">
        <v>456</v>
      </c>
      <c r="B128" s="3" t="s">
        <v>322</v>
      </c>
      <c r="C128" s="3" t="s">
        <v>457</v>
      </c>
      <c r="D128" s="3" t="s">
        <v>458</v>
      </c>
      <c r="E128" s="3" t="str">
        <f t="shared" si="6"/>
        <v>Frank.Hochscheid@jobcenter-ge.de</v>
      </c>
      <c r="F128" s="70" t="s">
        <v>23</v>
      </c>
    </row>
    <row r="129" spans="1:6" x14ac:dyDescent="0.25">
      <c r="A129" s="3" t="s">
        <v>459</v>
      </c>
      <c r="B129" s="3" t="s">
        <v>163</v>
      </c>
      <c r="C129" s="3" t="s">
        <v>460</v>
      </c>
      <c r="D129" s="3" t="s">
        <v>461</v>
      </c>
      <c r="E129" s="3" t="str">
        <f t="shared" si="6"/>
        <v>Katharina.Hoffhaus@jobcenter-ge.de</v>
      </c>
      <c r="F129" s="70" t="s">
        <v>23</v>
      </c>
    </row>
    <row r="130" spans="1:6" x14ac:dyDescent="0.25">
      <c r="A130" s="3" t="s">
        <v>462</v>
      </c>
      <c r="B130" s="3" t="s">
        <v>463</v>
      </c>
      <c r="C130" s="3" t="s">
        <v>464</v>
      </c>
      <c r="D130" s="3" t="s">
        <v>465</v>
      </c>
      <c r="E130" s="3" t="str">
        <f t="shared" si="6"/>
        <v>Nadine.Hoffmann@jobcenter-ge.de</v>
      </c>
      <c r="F130" s="70" t="s">
        <v>23</v>
      </c>
    </row>
    <row r="131" spans="1:6" x14ac:dyDescent="0.25">
      <c r="A131" s="3" t="s">
        <v>466</v>
      </c>
      <c r="B131" s="3" t="s">
        <v>467</v>
      </c>
      <c r="C131" s="3" t="s">
        <v>468</v>
      </c>
      <c r="D131" s="3" t="s">
        <v>469</v>
      </c>
      <c r="E131" s="3" t="str">
        <f t="shared" si="6"/>
        <v>Wolfgang.Höhn@jobcenter-ge.de</v>
      </c>
      <c r="F131" s="70" t="s">
        <v>23</v>
      </c>
    </row>
    <row r="132" spans="1:6" x14ac:dyDescent="0.25">
      <c r="A132" s="3" t="s">
        <v>470</v>
      </c>
      <c r="B132" s="3" t="s">
        <v>152</v>
      </c>
      <c r="C132" s="3" t="s">
        <v>471</v>
      </c>
      <c r="D132" s="3" t="s">
        <v>472</v>
      </c>
      <c r="E132" s="3" t="str">
        <f t="shared" si="6"/>
        <v>Thomas.Holtmann@jobcenter-ge.de</v>
      </c>
      <c r="F132" s="70" t="s">
        <v>23</v>
      </c>
    </row>
    <row r="133" spans="1:6" x14ac:dyDescent="0.25">
      <c r="A133" s="3" t="s">
        <v>473</v>
      </c>
      <c r="B133" s="3" t="s">
        <v>367</v>
      </c>
      <c r="C133" s="3" t="s">
        <v>474</v>
      </c>
      <c r="D133" s="3" t="s">
        <v>475</v>
      </c>
      <c r="E133" s="3" t="str">
        <f t="shared" si="6"/>
        <v>Daniela.Honold@jobcenter-ge.de</v>
      </c>
      <c r="F133" s="70" t="s">
        <v>23</v>
      </c>
    </row>
    <row r="134" spans="1:6" x14ac:dyDescent="0.25">
      <c r="A134" s="3" t="s">
        <v>476</v>
      </c>
      <c r="B134" s="3" t="s">
        <v>477</v>
      </c>
      <c r="C134" s="3" t="s">
        <v>478</v>
      </c>
      <c r="D134" s="3" t="s">
        <v>479</v>
      </c>
      <c r="E134" s="3" t="str">
        <f t="shared" si="6"/>
        <v>Elke.Horvath@jobcenter-ge.de</v>
      </c>
      <c r="F134" s="73">
        <v>221</v>
      </c>
    </row>
    <row r="135" spans="1:6" x14ac:dyDescent="0.25">
      <c r="A135" s="3" t="s">
        <v>480</v>
      </c>
      <c r="B135" s="3" t="s">
        <v>481</v>
      </c>
      <c r="C135" s="3" t="s">
        <v>482</v>
      </c>
      <c r="D135" s="3" t="s">
        <v>483</v>
      </c>
      <c r="E135" s="3" t="str">
        <f t="shared" si="6"/>
        <v>Meike.Hosenfeld@jobcenter-ge.de</v>
      </c>
      <c r="F135" s="70" t="s">
        <v>23</v>
      </c>
    </row>
    <row r="136" spans="1:6" x14ac:dyDescent="0.25">
      <c r="A136" s="3" t="s">
        <v>484</v>
      </c>
      <c r="B136" s="3" t="s">
        <v>398</v>
      </c>
      <c r="C136" s="3" t="s">
        <v>485</v>
      </c>
      <c r="D136" s="3" t="s">
        <v>486</v>
      </c>
      <c r="E136" s="3" t="str">
        <f t="shared" si="6"/>
        <v>Andrea.Hufenbach@jobcenter-ge.de</v>
      </c>
      <c r="F136" s="70" t="s">
        <v>23</v>
      </c>
    </row>
    <row r="137" spans="1:6" x14ac:dyDescent="0.25">
      <c r="A137" s="3" t="s">
        <v>487</v>
      </c>
      <c r="B137" s="3" t="s">
        <v>488</v>
      </c>
      <c r="C137" s="3" t="s">
        <v>489</v>
      </c>
      <c r="D137" s="3" t="s">
        <v>490</v>
      </c>
      <c r="E137" s="3" t="str">
        <f t="shared" si="6"/>
        <v>Maren.Hufer@jobcenter-ge.de</v>
      </c>
      <c r="F137" s="70" t="s">
        <v>23</v>
      </c>
    </row>
    <row r="138" spans="1:6" x14ac:dyDescent="0.25">
      <c r="A138" s="3" t="s">
        <v>491</v>
      </c>
      <c r="B138" s="3" t="s">
        <v>495</v>
      </c>
      <c r="C138" s="3" t="s">
        <v>496</v>
      </c>
      <c r="D138" s="3" t="s">
        <v>497</v>
      </c>
      <c r="E138" s="3" t="str">
        <f t="shared" si="6"/>
        <v>Christin.Jäger@jobcenter-ge.de</v>
      </c>
      <c r="F138" s="70" t="s">
        <v>23</v>
      </c>
    </row>
    <row r="139" spans="1:6" x14ac:dyDescent="0.25">
      <c r="A139" s="3" t="s">
        <v>491</v>
      </c>
      <c r="B139" s="3" t="s">
        <v>492</v>
      </c>
      <c r="C139" s="3" t="s">
        <v>493</v>
      </c>
      <c r="D139" s="3" t="s">
        <v>494</v>
      </c>
      <c r="E139" s="3" t="str">
        <f t="shared" si="6"/>
        <v>Patrick.Jäger@jobcenter-ge.de</v>
      </c>
      <c r="F139" s="70" t="s">
        <v>23</v>
      </c>
    </row>
    <row r="140" spans="1:6" x14ac:dyDescent="0.25">
      <c r="A140" s="3" t="s">
        <v>498</v>
      </c>
      <c r="B140" s="3" t="s">
        <v>175</v>
      </c>
      <c r="C140" s="3" t="s">
        <v>499</v>
      </c>
      <c r="D140" s="3" t="s">
        <v>500</v>
      </c>
      <c r="E140" s="3" t="str">
        <f t="shared" si="6"/>
        <v>Christian.Jahnke@jobcenter-ge.de</v>
      </c>
      <c r="F140" s="70" t="s">
        <v>23</v>
      </c>
    </row>
    <row r="141" spans="1:6" x14ac:dyDescent="0.25">
      <c r="A141" s="3" t="s">
        <v>501</v>
      </c>
      <c r="B141" s="3" t="s">
        <v>502</v>
      </c>
      <c r="C141" s="3" t="s">
        <v>503</v>
      </c>
      <c r="D141" s="3" t="s">
        <v>504</v>
      </c>
      <c r="E141" s="3" t="str">
        <f t="shared" si="6"/>
        <v>Rene.Janßen@jobcenter-ge.de</v>
      </c>
      <c r="F141" s="70" t="s">
        <v>23</v>
      </c>
    </row>
    <row r="142" spans="1:6" x14ac:dyDescent="0.25">
      <c r="A142" s="3" t="s">
        <v>505</v>
      </c>
      <c r="B142" s="3" t="s">
        <v>53</v>
      </c>
      <c r="C142" s="3" t="s">
        <v>506</v>
      </c>
      <c r="D142" s="3" t="s">
        <v>507</v>
      </c>
      <c r="E142" s="3" t="str">
        <f t="shared" si="6"/>
        <v>Michaela.Jäschke@jobcenter-ge.de</v>
      </c>
      <c r="F142" s="70" t="s">
        <v>23</v>
      </c>
    </row>
    <row r="143" spans="1:6" x14ac:dyDescent="0.25">
      <c r="A143" s="3" t="s">
        <v>1310</v>
      </c>
      <c r="B143" s="3" t="s">
        <v>1311</v>
      </c>
      <c r="C143" s="3" t="s">
        <v>1312</v>
      </c>
      <c r="D143" s="3" t="s">
        <v>275</v>
      </c>
      <c r="E143" s="3" t="str">
        <f t="shared" si="6"/>
        <v>Tasja.Jenschke@jobcenter-ge.de</v>
      </c>
      <c r="F143" s="73">
        <v>222</v>
      </c>
    </row>
    <row r="144" spans="1:6" x14ac:dyDescent="0.25">
      <c r="A144" s="3" t="s">
        <v>508</v>
      </c>
      <c r="B144" s="3" t="s">
        <v>509</v>
      </c>
      <c r="C144" s="3" t="s">
        <v>510</v>
      </c>
      <c r="D144" s="3" t="s">
        <v>511</v>
      </c>
      <c r="E144" s="3" t="str">
        <f t="shared" si="6"/>
        <v>Heike.Joost@jobcenter-ge.de</v>
      </c>
      <c r="F144" s="70" t="s">
        <v>23</v>
      </c>
    </row>
    <row r="145" spans="1:6" x14ac:dyDescent="0.25">
      <c r="A145" s="3" t="s">
        <v>512</v>
      </c>
      <c r="B145" s="3" t="s">
        <v>270</v>
      </c>
      <c r="C145" s="3" t="s">
        <v>513</v>
      </c>
      <c r="D145" s="3" t="s">
        <v>514</v>
      </c>
      <c r="E145" s="3" t="str">
        <f t="shared" si="6"/>
        <v>Claudia.Jung@jobcenter-ge.de</v>
      </c>
      <c r="F145" s="70" t="s">
        <v>23</v>
      </c>
    </row>
    <row r="146" spans="1:6" x14ac:dyDescent="0.25">
      <c r="A146" s="3" t="s">
        <v>515</v>
      </c>
      <c r="B146" s="3" t="s">
        <v>398</v>
      </c>
      <c r="C146" s="3" t="s">
        <v>516</v>
      </c>
      <c r="D146" s="3" t="s">
        <v>517</v>
      </c>
      <c r="E146" s="3" t="str">
        <f t="shared" si="6"/>
        <v>Andrea.Kabuth-Schiwy@jobcenter-ge.de</v>
      </c>
      <c r="F146" s="70" t="s">
        <v>23</v>
      </c>
    </row>
    <row r="147" spans="1:6" x14ac:dyDescent="0.25">
      <c r="A147" s="3" t="s">
        <v>518</v>
      </c>
      <c r="B147" s="3" t="s">
        <v>100</v>
      </c>
      <c r="C147" s="3" t="s">
        <v>519</v>
      </c>
      <c r="D147" s="3" t="s">
        <v>520</v>
      </c>
      <c r="E147" s="3" t="str">
        <f t="shared" si="6"/>
        <v>Klaus.Kalinowski@jobcenter-ge.de</v>
      </c>
      <c r="F147" s="70" t="s">
        <v>23</v>
      </c>
    </row>
    <row r="148" spans="1:6" x14ac:dyDescent="0.25">
      <c r="A148" s="3" t="s">
        <v>521</v>
      </c>
      <c r="B148" s="3" t="s">
        <v>509</v>
      </c>
      <c r="C148" s="3" t="s">
        <v>522</v>
      </c>
      <c r="D148" s="3" t="s">
        <v>523</v>
      </c>
      <c r="E148" t="s">
        <v>524</v>
      </c>
      <c r="F148" s="73">
        <v>321</v>
      </c>
    </row>
    <row r="149" spans="1:6" x14ac:dyDescent="0.25">
      <c r="A149" s="3" t="s">
        <v>525</v>
      </c>
      <c r="B149" s="3" t="s">
        <v>526</v>
      </c>
      <c r="C149" s="3" t="s">
        <v>527</v>
      </c>
      <c r="D149" s="3" t="s">
        <v>528</v>
      </c>
      <c r="E149" s="3" t="str">
        <f t="shared" ref="E149:E156" si="7">CONCATENATE(B149,".",A149,"@jobcenter-ge.de")</f>
        <v>Karl.Kandziora@jobcenter-ge.de</v>
      </c>
      <c r="F149" s="70" t="s">
        <v>23</v>
      </c>
    </row>
    <row r="150" spans="1:6" x14ac:dyDescent="0.25">
      <c r="A150" s="3" t="s">
        <v>529</v>
      </c>
      <c r="B150" s="3" t="s">
        <v>530</v>
      </c>
      <c r="C150" s="3" t="s">
        <v>531</v>
      </c>
      <c r="D150" s="3" t="s">
        <v>532</v>
      </c>
      <c r="E150" s="3" t="str">
        <f t="shared" si="7"/>
        <v>Ramona.Kanski@jobcenter-ge.de</v>
      </c>
      <c r="F150" s="70" t="s">
        <v>23</v>
      </c>
    </row>
    <row r="151" spans="1:6" x14ac:dyDescent="0.25">
      <c r="A151" s="3" t="s">
        <v>533</v>
      </c>
      <c r="B151" s="3" t="s">
        <v>534</v>
      </c>
      <c r="C151" s="3" t="s">
        <v>535</v>
      </c>
      <c r="D151" s="3" t="s">
        <v>536</v>
      </c>
      <c r="E151" s="3" t="str">
        <f t="shared" si="7"/>
        <v>Evelin.Kaplan@jobcenter-ge.de</v>
      </c>
      <c r="F151" s="70" t="s">
        <v>23</v>
      </c>
    </row>
    <row r="152" spans="1:6" x14ac:dyDescent="0.25">
      <c r="A152" s="3" t="s">
        <v>537</v>
      </c>
      <c r="B152" s="3" t="s">
        <v>538</v>
      </c>
      <c r="C152" s="3" t="s">
        <v>539</v>
      </c>
      <c r="D152" s="3" t="s">
        <v>540</v>
      </c>
      <c r="E152" s="3" t="str">
        <f t="shared" si="7"/>
        <v>Wilfried.Käuler@jobcenter-ge.de</v>
      </c>
      <c r="F152" s="70" t="s">
        <v>23</v>
      </c>
    </row>
    <row r="153" spans="1:6" x14ac:dyDescent="0.25">
      <c r="A153" s="3" t="s">
        <v>541</v>
      </c>
      <c r="B153" s="3" t="s">
        <v>542</v>
      </c>
      <c r="C153" s="3" t="s">
        <v>543</v>
      </c>
      <c r="D153" s="3" t="s">
        <v>544</v>
      </c>
      <c r="E153" s="3" t="str">
        <f t="shared" si="7"/>
        <v>Lynn.Keil@jobcenter-ge.de</v>
      </c>
      <c r="F153" s="70" t="s">
        <v>23</v>
      </c>
    </row>
    <row r="154" spans="1:6" x14ac:dyDescent="0.25">
      <c r="A154" s="3" t="s">
        <v>545</v>
      </c>
      <c r="B154" s="3" t="s">
        <v>250</v>
      </c>
      <c r="C154" s="3" t="s">
        <v>546</v>
      </c>
      <c r="D154" s="3" t="s">
        <v>547</v>
      </c>
      <c r="E154" s="3" t="str">
        <f t="shared" si="7"/>
        <v>Marco.Kellner@jobcenter-ge.de</v>
      </c>
      <c r="F154" s="70" t="s">
        <v>23</v>
      </c>
    </row>
    <row r="155" spans="1:6" x14ac:dyDescent="0.25">
      <c r="A155" s="3" t="s">
        <v>548</v>
      </c>
      <c r="B155" s="3" t="s">
        <v>152</v>
      </c>
      <c r="C155" s="3" t="s">
        <v>549</v>
      </c>
      <c r="D155" s="3" t="s">
        <v>550</v>
      </c>
      <c r="E155" s="3" t="str">
        <f t="shared" si="7"/>
        <v>Thomas.Keusgen@jobcenter-ge.de</v>
      </c>
      <c r="F155" s="70" t="s">
        <v>23</v>
      </c>
    </row>
    <row r="156" spans="1:6" x14ac:dyDescent="0.25">
      <c r="A156" s="3" t="s">
        <v>551</v>
      </c>
      <c r="B156" s="3" t="s">
        <v>552</v>
      </c>
      <c r="C156" s="3" t="s">
        <v>553</v>
      </c>
      <c r="D156" s="3" t="s">
        <v>554</v>
      </c>
      <c r="E156" s="3" t="str">
        <f t="shared" si="7"/>
        <v>Andreas.Kewe@jobcenter-ge.de</v>
      </c>
      <c r="F156" s="70" t="s">
        <v>23</v>
      </c>
    </row>
    <row r="157" spans="1:6" x14ac:dyDescent="0.25">
      <c r="A157" s="3" t="s">
        <v>555</v>
      </c>
      <c r="B157" s="3" t="s">
        <v>305</v>
      </c>
      <c r="C157" s="3" t="s">
        <v>556</v>
      </c>
      <c r="D157" s="3" t="s">
        <v>557</v>
      </c>
      <c r="E157" s="3" t="s">
        <v>1322</v>
      </c>
      <c r="F157" s="70" t="s">
        <v>916</v>
      </c>
    </row>
    <row r="158" spans="1:6" x14ac:dyDescent="0.25">
      <c r="A158" s="3" t="s">
        <v>1540</v>
      </c>
      <c r="B158" s="3" t="s">
        <v>1539</v>
      </c>
      <c r="C158" s="3" t="s">
        <v>1541</v>
      </c>
      <c r="D158" t="s">
        <v>1542</v>
      </c>
      <c r="E158" s="4" t="str">
        <f t="shared" ref="E158:E199" si="8">CONCATENATE(B158,".",A158,"@jobcenter-ge.de")</f>
        <v>Ron.Kirchner@jobcenter-ge.de</v>
      </c>
      <c r="F158">
        <v>221</v>
      </c>
    </row>
    <row r="159" spans="1:6" x14ac:dyDescent="0.25">
      <c r="A159" s="3" t="s">
        <v>558</v>
      </c>
      <c r="B159" s="3" t="s">
        <v>559</v>
      </c>
      <c r="C159" s="3" t="s">
        <v>560</v>
      </c>
      <c r="D159" s="3" t="s">
        <v>561</v>
      </c>
      <c r="E159" s="3" t="str">
        <f t="shared" si="8"/>
        <v>Martin.Klarzynski@jobcenter-ge.de</v>
      </c>
      <c r="F159" s="70" t="s">
        <v>23</v>
      </c>
    </row>
    <row r="160" spans="1:6" x14ac:dyDescent="0.25">
      <c r="A160" s="3" t="s">
        <v>562</v>
      </c>
      <c r="B160" s="3" t="s">
        <v>49</v>
      </c>
      <c r="C160" s="3" t="s">
        <v>563</v>
      </c>
      <c r="D160" s="3" t="s">
        <v>564</v>
      </c>
      <c r="E160" s="3" t="str">
        <f t="shared" si="8"/>
        <v>Nicole.Klein@jobcenter-ge.de</v>
      </c>
      <c r="F160" s="70" t="s">
        <v>23</v>
      </c>
    </row>
    <row r="161" spans="1:6" x14ac:dyDescent="0.25">
      <c r="A161" s="3" t="s">
        <v>565</v>
      </c>
      <c r="B161" s="3" t="s">
        <v>566</v>
      </c>
      <c r="C161" s="3" t="s">
        <v>567</v>
      </c>
      <c r="D161" s="3" t="s">
        <v>568</v>
      </c>
      <c r="E161" s="3" t="str">
        <f t="shared" si="8"/>
        <v>Oliver.Kleinholz@jobcenter-ge.de</v>
      </c>
      <c r="F161" s="70" t="s">
        <v>23</v>
      </c>
    </row>
    <row r="162" spans="1:6" x14ac:dyDescent="0.25">
      <c r="A162" s="3" t="s">
        <v>569</v>
      </c>
      <c r="B162" s="3" t="s">
        <v>159</v>
      </c>
      <c r="C162" s="3" t="s">
        <v>570</v>
      </c>
      <c r="D162" s="3" t="s">
        <v>571</v>
      </c>
      <c r="E162" s="3" t="str">
        <f t="shared" si="8"/>
        <v>Ulrich.Kleinsteinberg@jobcenter-ge.de</v>
      </c>
      <c r="F162" s="70" t="s">
        <v>23</v>
      </c>
    </row>
    <row r="163" spans="1:6" x14ac:dyDescent="0.25">
      <c r="A163" s="3" t="s">
        <v>572</v>
      </c>
      <c r="B163" s="3" t="s">
        <v>573</v>
      </c>
      <c r="C163" s="3" t="s">
        <v>574</v>
      </c>
      <c r="D163" s="3" t="s">
        <v>575</v>
      </c>
      <c r="E163" s="3" t="str">
        <f t="shared" si="8"/>
        <v>Eveline.Kliese@jobcenter-ge.de</v>
      </c>
      <c r="F163" s="70" t="s">
        <v>23</v>
      </c>
    </row>
    <row r="164" spans="1:6" x14ac:dyDescent="0.25">
      <c r="A164" s="3" t="s">
        <v>576</v>
      </c>
      <c r="B164" s="3" t="s">
        <v>380</v>
      </c>
      <c r="C164" s="3" t="s">
        <v>577</v>
      </c>
      <c r="D164" s="3" t="s">
        <v>578</v>
      </c>
      <c r="E164" s="3" t="str">
        <f t="shared" si="8"/>
        <v>Sabine.Kluck@jobcenter-ge.de</v>
      </c>
      <c r="F164" s="70" t="s">
        <v>23</v>
      </c>
    </row>
    <row r="165" spans="1:6" x14ac:dyDescent="0.25">
      <c r="A165" s="3" t="s">
        <v>579</v>
      </c>
      <c r="B165" s="3" t="s">
        <v>580</v>
      </c>
      <c r="C165" s="3" t="s">
        <v>581</v>
      </c>
      <c r="D165" s="3" t="s">
        <v>582</v>
      </c>
      <c r="E165" s="3" t="str">
        <f t="shared" si="8"/>
        <v>Martha.Klytta@jobcenter-ge.de</v>
      </c>
      <c r="F165" s="70" t="s">
        <v>23</v>
      </c>
    </row>
    <row r="166" spans="1:6" x14ac:dyDescent="0.25">
      <c r="A166" s="3" t="s">
        <v>583</v>
      </c>
      <c r="B166" s="3" t="s">
        <v>322</v>
      </c>
      <c r="C166" s="3" t="s">
        <v>584</v>
      </c>
      <c r="D166" s="3" t="s">
        <v>585</v>
      </c>
      <c r="E166" s="3" t="str">
        <f t="shared" si="8"/>
        <v>Frank.Knapstein@jobcenter-ge.de</v>
      </c>
      <c r="F166" s="70" t="s">
        <v>23</v>
      </c>
    </row>
    <row r="167" spans="1:6" x14ac:dyDescent="0.25">
      <c r="A167" s="3" t="s">
        <v>586</v>
      </c>
      <c r="B167" s="3" t="s">
        <v>587</v>
      </c>
      <c r="C167" s="3" t="s">
        <v>588</v>
      </c>
      <c r="D167" s="3" t="s">
        <v>589</v>
      </c>
      <c r="E167" s="3" t="str">
        <f t="shared" si="8"/>
        <v>Patrizia.Knippers@jobcenter-ge.de</v>
      </c>
      <c r="F167" s="70" t="s">
        <v>23</v>
      </c>
    </row>
    <row r="168" spans="1:6" x14ac:dyDescent="0.25">
      <c r="A168" s="3" t="s">
        <v>590</v>
      </c>
      <c r="B168" s="3" t="s">
        <v>29</v>
      </c>
      <c r="C168" s="3" t="s">
        <v>591</v>
      </c>
      <c r="D168" s="3" t="s">
        <v>592</v>
      </c>
      <c r="E168" s="3" t="str">
        <f t="shared" si="8"/>
        <v>Kerstin.Knoop@jobcenter-ge.de</v>
      </c>
      <c r="F168" s="70" t="s">
        <v>23</v>
      </c>
    </row>
    <row r="169" spans="1:6" x14ac:dyDescent="0.25">
      <c r="A169" s="3" t="s">
        <v>593</v>
      </c>
      <c r="B169" s="3" t="s">
        <v>175</v>
      </c>
      <c r="C169" s="3" t="s">
        <v>594</v>
      </c>
      <c r="D169" s="3" t="s">
        <v>595</v>
      </c>
      <c r="E169" s="3" t="str">
        <f t="shared" si="8"/>
        <v>Christian.Koch@jobcenter-ge.de</v>
      </c>
      <c r="F169" s="70" t="s">
        <v>23</v>
      </c>
    </row>
    <row r="170" spans="1:6" x14ac:dyDescent="0.25">
      <c r="A170" s="3" t="s">
        <v>593</v>
      </c>
      <c r="B170" s="3" t="s">
        <v>193</v>
      </c>
      <c r="C170" s="3" t="s">
        <v>596</v>
      </c>
      <c r="D170" s="3" t="s">
        <v>597</v>
      </c>
      <c r="E170" s="3" t="str">
        <f t="shared" si="8"/>
        <v>Marina.Koch@jobcenter-ge.de</v>
      </c>
      <c r="F170" s="70" t="s">
        <v>23</v>
      </c>
    </row>
    <row r="171" spans="1:6" x14ac:dyDescent="0.25">
      <c r="A171" s="3" t="s">
        <v>598</v>
      </c>
      <c r="B171" s="3" t="s">
        <v>599</v>
      </c>
      <c r="C171" s="3" t="s">
        <v>600</v>
      </c>
      <c r="D171" s="3" t="s">
        <v>601</v>
      </c>
      <c r="E171" s="3" t="str">
        <f t="shared" si="8"/>
        <v>Iris.Kock@jobcenter-ge.de</v>
      </c>
      <c r="F171" s="70" t="s">
        <v>23</v>
      </c>
    </row>
    <row r="172" spans="1:6" x14ac:dyDescent="0.25">
      <c r="A172" s="3" t="s">
        <v>602</v>
      </c>
      <c r="B172" s="3" t="s">
        <v>603</v>
      </c>
      <c r="C172" s="3" t="s">
        <v>604</v>
      </c>
      <c r="D172" s="3" t="s">
        <v>605</v>
      </c>
      <c r="E172" s="3" t="str">
        <f t="shared" si="8"/>
        <v>Pia.Kohn@jobcenter-ge.de</v>
      </c>
      <c r="F172" s="70" t="s">
        <v>23</v>
      </c>
    </row>
    <row r="173" spans="1:6" x14ac:dyDescent="0.25">
      <c r="A173" s="3" t="s">
        <v>606</v>
      </c>
      <c r="B173" s="3" t="s">
        <v>607</v>
      </c>
      <c r="C173" s="3" t="s">
        <v>608</v>
      </c>
      <c r="D173" s="3" t="s">
        <v>609</v>
      </c>
      <c r="E173" s="3" t="str">
        <f t="shared" si="8"/>
        <v>Stephan.Koine@jobcenter-ge.de</v>
      </c>
      <c r="F173" s="70" t="s">
        <v>23</v>
      </c>
    </row>
    <row r="174" spans="1:6" x14ac:dyDescent="0.25">
      <c r="A174" s="3" t="s">
        <v>610</v>
      </c>
      <c r="B174" s="3" t="s">
        <v>611</v>
      </c>
      <c r="C174" s="3" t="s">
        <v>612</v>
      </c>
      <c r="D174" s="3" t="s">
        <v>613</v>
      </c>
      <c r="E174" s="3" t="str">
        <f t="shared" si="8"/>
        <v>Lara.Köllmann@jobcenter-ge.de</v>
      </c>
      <c r="F174" s="70" t="s">
        <v>23</v>
      </c>
    </row>
    <row r="175" spans="1:6" x14ac:dyDescent="0.25">
      <c r="A175" s="3" t="s">
        <v>614</v>
      </c>
      <c r="B175" s="3" t="s">
        <v>615</v>
      </c>
      <c r="C175" s="3" t="s">
        <v>616</v>
      </c>
      <c r="D175" s="3" t="s">
        <v>617</v>
      </c>
      <c r="E175" s="3" t="str">
        <f t="shared" si="8"/>
        <v>Hedwig.Kostrzewa@jobcenter-ge.de</v>
      </c>
      <c r="F175" s="70" t="s">
        <v>23</v>
      </c>
    </row>
    <row r="176" spans="1:6" x14ac:dyDescent="0.25">
      <c r="A176" s="3" t="s">
        <v>618</v>
      </c>
      <c r="B176" s="3" t="s">
        <v>334</v>
      </c>
      <c r="C176" s="3" t="s">
        <v>619</v>
      </c>
      <c r="D176" s="3" t="s">
        <v>620</v>
      </c>
      <c r="E176" s="3" t="str">
        <f t="shared" si="8"/>
        <v>Petra.Kotcanek@jobcenter-ge.de</v>
      </c>
      <c r="F176" s="70" t="s">
        <v>23</v>
      </c>
    </row>
    <row r="177" spans="1:6" x14ac:dyDescent="0.25">
      <c r="A177" s="3" t="s">
        <v>621</v>
      </c>
      <c r="B177" s="3" t="s">
        <v>622</v>
      </c>
      <c r="C177" s="3" t="s">
        <v>623</v>
      </c>
      <c r="D177" s="3" t="s">
        <v>624</v>
      </c>
      <c r="E177" s="3" t="str">
        <f t="shared" si="8"/>
        <v>Andre.Köttig@jobcenter-ge.de</v>
      </c>
      <c r="F177" s="70" t="s">
        <v>23</v>
      </c>
    </row>
    <row r="178" spans="1:6" x14ac:dyDescent="0.25">
      <c r="A178" s="3" t="s">
        <v>625</v>
      </c>
      <c r="B178" s="3" t="s">
        <v>626</v>
      </c>
      <c r="C178" s="3" t="s">
        <v>627</v>
      </c>
      <c r="D178" s="3" t="s">
        <v>628</v>
      </c>
      <c r="E178" s="3" t="str">
        <f t="shared" si="8"/>
        <v>Markus.Kozik@jobcenter-ge.de</v>
      </c>
      <c r="F178" s="70" t="s">
        <v>23</v>
      </c>
    </row>
    <row r="179" spans="1:6" x14ac:dyDescent="0.25">
      <c r="A179" s="3" t="s">
        <v>629</v>
      </c>
      <c r="B179" s="3" t="s">
        <v>611</v>
      </c>
      <c r="C179" s="3" t="s">
        <v>630</v>
      </c>
      <c r="D179" s="3" t="s">
        <v>631</v>
      </c>
      <c r="E179" s="3" t="str">
        <f t="shared" si="8"/>
        <v>Lara.Krabbe@jobcenter-ge.de</v>
      </c>
      <c r="F179" s="70" t="s">
        <v>23</v>
      </c>
    </row>
    <row r="180" spans="1:6" x14ac:dyDescent="0.25">
      <c r="A180" s="3" t="s">
        <v>632</v>
      </c>
      <c r="B180" s="3" t="s">
        <v>633</v>
      </c>
      <c r="C180" s="3" t="s">
        <v>634</v>
      </c>
      <c r="D180" s="3" t="s">
        <v>635</v>
      </c>
      <c r="E180" s="3" t="str">
        <f t="shared" si="8"/>
        <v>Christa.Krajinski@jobcenter-ge.de</v>
      </c>
      <c r="F180" s="70" t="s">
        <v>23</v>
      </c>
    </row>
    <row r="181" spans="1:6" x14ac:dyDescent="0.25">
      <c r="A181" s="3" t="s">
        <v>636</v>
      </c>
      <c r="B181" s="3" t="s">
        <v>115</v>
      </c>
      <c r="C181" s="3" t="s">
        <v>637</v>
      </c>
      <c r="D181" s="3" t="s">
        <v>638</v>
      </c>
      <c r="E181" s="3" t="str">
        <f t="shared" si="8"/>
        <v>Sarah.Krebs@jobcenter-ge.de</v>
      </c>
      <c r="F181" s="70" t="s">
        <v>23</v>
      </c>
    </row>
    <row r="182" spans="1:6" x14ac:dyDescent="0.25">
      <c r="A182" s="3" t="s">
        <v>639</v>
      </c>
      <c r="B182" s="3" t="s">
        <v>398</v>
      </c>
      <c r="C182" s="3" t="s">
        <v>640</v>
      </c>
      <c r="D182" s="3" t="s">
        <v>641</v>
      </c>
      <c r="E182" s="3" t="str">
        <f t="shared" si="8"/>
        <v>Andrea.Kreft@jobcenter-ge.de</v>
      </c>
      <c r="F182" s="70" t="s">
        <v>23</v>
      </c>
    </row>
    <row r="183" spans="1:6" x14ac:dyDescent="0.25">
      <c r="A183" s="3" t="s">
        <v>642</v>
      </c>
      <c r="B183" s="3" t="s">
        <v>250</v>
      </c>
      <c r="C183" s="3" t="s">
        <v>643</v>
      </c>
      <c r="D183" s="3" t="s">
        <v>644</v>
      </c>
      <c r="E183" s="3" t="str">
        <f t="shared" si="8"/>
        <v>Marco.Kriegel@jobcenter-ge.de</v>
      </c>
      <c r="F183" s="70" t="s">
        <v>23</v>
      </c>
    </row>
    <row r="184" spans="1:6" x14ac:dyDescent="0.25">
      <c r="A184" s="3" t="s">
        <v>645</v>
      </c>
      <c r="B184" s="3" t="s">
        <v>262</v>
      </c>
      <c r="C184" s="3" t="s">
        <v>646</v>
      </c>
      <c r="D184" s="3" t="s">
        <v>647</v>
      </c>
      <c r="E184" s="3" t="str">
        <f t="shared" si="8"/>
        <v>Melanie.Krüger@jobcenter-ge.de</v>
      </c>
      <c r="F184" s="70" t="s">
        <v>23</v>
      </c>
    </row>
    <row r="185" spans="1:6" x14ac:dyDescent="0.25">
      <c r="A185" s="3" t="s">
        <v>648</v>
      </c>
      <c r="B185" s="3" t="s">
        <v>649</v>
      </c>
      <c r="C185" s="3" t="s">
        <v>650</v>
      </c>
      <c r="D185" s="3" t="s">
        <v>651</v>
      </c>
      <c r="E185" s="3" t="str">
        <f t="shared" si="8"/>
        <v>Franz-Josef.Kucharski@jobcenter-ge.de</v>
      </c>
      <c r="F185" s="70" t="s">
        <v>23</v>
      </c>
    </row>
    <row r="186" spans="1:6" x14ac:dyDescent="0.25">
      <c r="A186" s="3" t="s">
        <v>652</v>
      </c>
      <c r="B186" s="3" t="s">
        <v>653</v>
      </c>
      <c r="C186" s="3" t="s">
        <v>654</v>
      </c>
      <c r="D186" s="3" t="s">
        <v>655</v>
      </c>
      <c r="E186" s="3" t="str">
        <f t="shared" si="8"/>
        <v>Margarete.Kühn@jobcenter-ge.de</v>
      </c>
      <c r="F186" s="70" t="s">
        <v>23</v>
      </c>
    </row>
    <row r="187" spans="1:6" x14ac:dyDescent="0.25">
      <c r="A187" s="3" t="s">
        <v>656</v>
      </c>
      <c r="B187" s="3" t="s">
        <v>657</v>
      </c>
      <c r="C187" s="3" t="s">
        <v>658</v>
      </c>
      <c r="D187" s="3" t="s">
        <v>659</v>
      </c>
      <c r="E187" s="3" t="str">
        <f t="shared" si="8"/>
        <v>Nathalie.Külschbach@jobcenter-ge.de</v>
      </c>
      <c r="F187" s="70" t="s">
        <v>23</v>
      </c>
    </row>
    <row r="188" spans="1:6" x14ac:dyDescent="0.25">
      <c r="A188" s="3" t="s">
        <v>660</v>
      </c>
      <c r="B188" s="3" t="s">
        <v>661</v>
      </c>
      <c r="C188" s="3" t="s">
        <v>662</v>
      </c>
      <c r="D188" s="3" t="s">
        <v>663</v>
      </c>
      <c r="E188" s="3" t="str">
        <f t="shared" si="8"/>
        <v>Yasemin.Kumru@jobcenter-ge.de</v>
      </c>
      <c r="F188" s="70" t="s">
        <v>23</v>
      </c>
    </row>
    <row r="189" spans="1:6" x14ac:dyDescent="0.25">
      <c r="A189" s="3" t="s">
        <v>664</v>
      </c>
      <c r="B189" s="3" t="s">
        <v>665</v>
      </c>
      <c r="C189" s="3" t="s">
        <v>666</v>
      </c>
      <c r="D189" s="3" t="s">
        <v>667</v>
      </c>
      <c r="E189" s="3" t="str">
        <f t="shared" si="8"/>
        <v>Aylin.Küplüce@jobcenter-ge.de</v>
      </c>
      <c r="F189" s="70" t="s">
        <v>23</v>
      </c>
    </row>
    <row r="190" spans="1:6" x14ac:dyDescent="0.25">
      <c r="A190" s="3" t="s">
        <v>668</v>
      </c>
      <c r="B190" s="3" t="s">
        <v>669</v>
      </c>
      <c r="C190" s="3" t="s">
        <v>670</v>
      </c>
      <c r="D190" s="3" t="s">
        <v>671</v>
      </c>
      <c r="E190" s="3" t="str">
        <f t="shared" si="8"/>
        <v>Simone.Kurka@jobcenter-ge.de</v>
      </c>
      <c r="F190" s="70" t="s">
        <v>23</v>
      </c>
    </row>
    <row r="191" spans="1:6" x14ac:dyDescent="0.25">
      <c r="A191" s="3" t="s">
        <v>672</v>
      </c>
      <c r="B191" s="3" t="s">
        <v>673</v>
      </c>
      <c r="C191" s="3" t="s">
        <v>674</v>
      </c>
      <c r="D191" s="3" t="s">
        <v>675</v>
      </c>
      <c r="E191" s="3" t="str">
        <f t="shared" si="8"/>
        <v>David.Kurniczak@jobcenter-ge.de</v>
      </c>
      <c r="F191" s="70" t="s">
        <v>23</v>
      </c>
    </row>
    <row r="192" spans="1:6" x14ac:dyDescent="0.25">
      <c r="A192" s="3" t="s">
        <v>676</v>
      </c>
      <c r="B192" s="3" t="s">
        <v>677</v>
      </c>
      <c r="C192" s="3" t="s">
        <v>678</v>
      </c>
      <c r="D192" s="3" t="s">
        <v>679</v>
      </c>
      <c r="E192" s="3" t="str">
        <f t="shared" si="8"/>
        <v>Gerd.Kurzweg@jobcenter-ge.de</v>
      </c>
      <c r="F192" s="70" t="s">
        <v>23</v>
      </c>
    </row>
    <row r="193" spans="1:6" x14ac:dyDescent="0.25">
      <c r="A193" s="3" t="s">
        <v>680</v>
      </c>
      <c r="B193" s="3" t="s">
        <v>681</v>
      </c>
      <c r="C193" s="3" t="s">
        <v>682</v>
      </c>
      <c r="D193" s="3" t="s">
        <v>683</v>
      </c>
      <c r="E193" s="3" t="str">
        <f t="shared" si="8"/>
        <v>Jessica.Küsters@jobcenter-ge.de</v>
      </c>
      <c r="F193" s="70" t="s">
        <v>23</v>
      </c>
    </row>
    <row r="194" spans="1:6" x14ac:dyDescent="0.25">
      <c r="A194" s="3" t="s">
        <v>684</v>
      </c>
      <c r="B194" s="3" t="s">
        <v>685</v>
      </c>
      <c r="C194" s="3" t="s">
        <v>686</v>
      </c>
      <c r="D194" s="3" t="s">
        <v>687</v>
      </c>
      <c r="E194" s="3" t="str">
        <f t="shared" si="8"/>
        <v>Ahmet.Kutlu@jobcenter-ge.de</v>
      </c>
      <c r="F194" s="70" t="s">
        <v>23</v>
      </c>
    </row>
    <row r="195" spans="1:6" x14ac:dyDescent="0.25">
      <c r="A195" s="3" t="s">
        <v>688</v>
      </c>
      <c r="B195" s="3" t="s">
        <v>689</v>
      </c>
      <c r="C195" s="3" t="s">
        <v>690</v>
      </c>
      <c r="D195" s="3" t="s">
        <v>691</v>
      </c>
      <c r="E195" s="3" t="str">
        <f t="shared" si="8"/>
        <v>Julia.Lackmann@jobcenter-ge.de</v>
      </c>
      <c r="F195" s="70" t="s">
        <v>23</v>
      </c>
    </row>
    <row r="196" spans="1:6" x14ac:dyDescent="0.25">
      <c r="A196" s="3" t="s">
        <v>692</v>
      </c>
      <c r="B196" s="3" t="s">
        <v>197</v>
      </c>
      <c r="C196" s="3" t="s">
        <v>693</v>
      </c>
      <c r="D196" s="3" t="s">
        <v>694</v>
      </c>
      <c r="E196" s="3" t="str">
        <f t="shared" si="8"/>
        <v>Angelika.Landwehr@jobcenter-ge.de</v>
      </c>
      <c r="F196" s="70" t="s">
        <v>23</v>
      </c>
    </row>
    <row r="197" spans="1:6" x14ac:dyDescent="0.25">
      <c r="A197" s="3" t="s">
        <v>695</v>
      </c>
      <c r="B197" s="3" t="s">
        <v>696</v>
      </c>
      <c r="C197" s="3" t="s">
        <v>697</v>
      </c>
      <c r="D197" s="3" t="s">
        <v>698</v>
      </c>
      <c r="E197" s="3" t="str">
        <f t="shared" si="8"/>
        <v>Silke.Langenfurth@jobcenter-ge.de</v>
      </c>
      <c r="F197" s="70" t="s">
        <v>23</v>
      </c>
    </row>
    <row r="198" spans="1:6" x14ac:dyDescent="0.25">
      <c r="A198" s="3" t="s">
        <v>699</v>
      </c>
      <c r="B198" s="3" t="s">
        <v>270</v>
      </c>
      <c r="C198" s="3" t="s">
        <v>700</v>
      </c>
      <c r="D198" s="3" t="s">
        <v>701</v>
      </c>
      <c r="E198" s="3" t="str">
        <f t="shared" si="8"/>
        <v>Claudia.Langer@jobcenter-ge.de</v>
      </c>
      <c r="F198" s="70" t="s">
        <v>23</v>
      </c>
    </row>
    <row r="199" spans="1:6" x14ac:dyDescent="0.25">
      <c r="A199" s="3" t="s">
        <v>699</v>
      </c>
      <c r="B199" s="3" t="s">
        <v>463</v>
      </c>
      <c r="C199" s="3" t="s">
        <v>702</v>
      </c>
      <c r="D199" s="3" t="s">
        <v>703</v>
      </c>
      <c r="E199" s="3" t="str">
        <f t="shared" si="8"/>
        <v>Nadine.Langer@jobcenter-ge.de</v>
      </c>
      <c r="F199" s="70" t="s">
        <v>23</v>
      </c>
    </row>
    <row r="200" spans="1:6" x14ac:dyDescent="0.25">
      <c r="A200" s="3" t="s">
        <v>1291</v>
      </c>
      <c r="B200" s="3" t="s">
        <v>1258</v>
      </c>
      <c r="C200" s="4" t="s">
        <v>1292</v>
      </c>
      <c r="D200" s="3" t="s">
        <v>1056</v>
      </c>
      <c r="E200" s="4" t="s">
        <v>1293</v>
      </c>
      <c r="F200" s="73" t="s">
        <v>23</v>
      </c>
    </row>
    <row r="201" spans="1:6" x14ac:dyDescent="0.25">
      <c r="A201" s="3" t="s">
        <v>1547</v>
      </c>
      <c r="B201" s="3" t="s">
        <v>115</v>
      </c>
      <c r="C201" s="3" t="s">
        <v>1548</v>
      </c>
      <c r="D201" t="s">
        <v>1550</v>
      </c>
      <c r="E201" t="s">
        <v>1549</v>
      </c>
      <c r="F201">
        <v>222</v>
      </c>
    </row>
    <row r="202" spans="1:6" x14ac:dyDescent="0.25">
      <c r="A202" s="3" t="s">
        <v>704</v>
      </c>
      <c r="B202" s="3" t="s">
        <v>705</v>
      </c>
      <c r="C202" s="3" t="s">
        <v>706</v>
      </c>
      <c r="D202" s="3" t="s">
        <v>707</v>
      </c>
      <c r="E202" s="3" t="str">
        <f t="shared" ref="E202:E207" si="9">CONCATENATE(B202,".",A202,"@jobcenter-ge.de")</f>
        <v>Dirk.Lehmann@jobcenter-ge.de</v>
      </c>
      <c r="F202" s="70" t="s">
        <v>23</v>
      </c>
    </row>
    <row r="203" spans="1:6" x14ac:dyDescent="0.25">
      <c r="A203" s="3" t="s">
        <v>708</v>
      </c>
      <c r="B203" s="3" t="s">
        <v>232</v>
      </c>
      <c r="C203" s="3" t="s">
        <v>709</v>
      </c>
      <c r="D203" s="3" t="s">
        <v>710</v>
      </c>
      <c r="E203" s="3" t="str">
        <f t="shared" si="9"/>
        <v>Anke.Lehnig@jobcenter-ge.de</v>
      </c>
      <c r="F203" s="73">
        <v>322</v>
      </c>
    </row>
    <row r="204" spans="1:6" x14ac:dyDescent="0.25">
      <c r="A204" s="3" t="s">
        <v>711</v>
      </c>
      <c r="B204" s="3" t="s">
        <v>712</v>
      </c>
      <c r="C204" s="3" t="s">
        <v>713</v>
      </c>
      <c r="D204" s="3" t="s">
        <v>714</v>
      </c>
      <c r="E204" s="3" t="str">
        <f t="shared" si="9"/>
        <v>Jeanette.Lienkamp@jobcenter-ge.de</v>
      </c>
      <c r="F204" s="70" t="s">
        <v>23</v>
      </c>
    </row>
    <row r="205" spans="1:6" x14ac:dyDescent="0.25">
      <c r="A205" s="3" t="s">
        <v>715</v>
      </c>
      <c r="B205" s="3" t="s">
        <v>236</v>
      </c>
      <c r="C205" s="3" t="s">
        <v>716</v>
      </c>
      <c r="D205" s="3" t="s">
        <v>717</v>
      </c>
      <c r="E205" s="3" t="str">
        <f t="shared" si="9"/>
        <v>Jörg.Lindner@jobcenter-ge.de</v>
      </c>
      <c r="F205" s="70" t="s">
        <v>23</v>
      </c>
    </row>
    <row r="206" spans="1:6" x14ac:dyDescent="0.25">
      <c r="A206" s="3" t="s">
        <v>718</v>
      </c>
      <c r="B206" s="3" t="s">
        <v>719</v>
      </c>
      <c r="C206" s="3" t="s">
        <v>720</v>
      </c>
      <c r="D206" s="3" t="s">
        <v>721</v>
      </c>
      <c r="E206" s="3" t="str">
        <f t="shared" si="9"/>
        <v>Birgit.Linke@jobcenter-ge.de</v>
      </c>
      <c r="F206" s="70" t="s">
        <v>23</v>
      </c>
    </row>
    <row r="207" spans="1:6" x14ac:dyDescent="0.25">
      <c r="A207" s="3" t="s">
        <v>722</v>
      </c>
      <c r="B207" s="3" t="s">
        <v>723</v>
      </c>
      <c r="C207" s="3" t="s">
        <v>724</v>
      </c>
      <c r="D207" s="3" t="s">
        <v>725</v>
      </c>
      <c r="E207" s="3" t="str">
        <f t="shared" si="9"/>
        <v>Irina.Löchte@jobcenter-ge.de</v>
      </c>
      <c r="F207" s="70" t="s">
        <v>23</v>
      </c>
    </row>
    <row r="208" spans="1:6" x14ac:dyDescent="0.25">
      <c r="A208" s="3" t="s">
        <v>726</v>
      </c>
      <c r="B208" s="3" t="s">
        <v>29</v>
      </c>
      <c r="C208" s="3" t="s">
        <v>727</v>
      </c>
      <c r="D208" s="3" t="s">
        <v>728</v>
      </c>
      <c r="E208" t="s">
        <v>729</v>
      </c>
      <c r="F208" s="70" t="s">
        <v>916</v>
      </c>
    </row>
    <row r="209" spans="1:6" x14ac:dyDescent="0.25">
      <c r="A209" s="3" t="s">
        <v>730</v>
      </c>
      <c r="B209" s="3" t="s">
        <v>398</v>
      </c>
      <c r="C209" s="3" t="s">
        <v>731</v>
      </c>
      <c r="D209" s="3" t="s">
        <v>732</v>
      </c>
      <c r="E209" s="3" t="str">
        <f>CONCATENATE(B209,".",A209,"@jobcenter-ge.de")</f>
        <v>Andrea.Lorse@jobcenter-ge.de</v>
      </c>
      <c r="F209" s="70" t="s">
        <v>23</v>
      </c>
    </row>
    <row r="210" spans="1:6" x14ac:dyDescent="0.25">
      <c r="A210" s="3" t="s">
        <v>733</v>
      </c>
      <c r="B210" s="3" t="s">
        <v>334</v>
      </c>
      <c r="C210" s="3" t="s">
        <v>734</v>
      </c>
      <c r="D210" s="3" t="s">
        <v>735</v>
      </c>
      <c r="E210" s="65" t="s">
        <v>736</v>
      </c>
      <c r="F210" s="73">
        <v>321</v>
      </c>
    </row>
    <row r="211" spans="1:6" x14ac:dyDescent="0.25">
      <c r="A211" s="3" t="s">
        <v>737</v>
      </c>
      <c r="B211" s="3" t="s">
        <v>738</v>
      </c>
      <c r="C211" s="3" t="s">
        <v>739</v>
      </c>
      <c r="D211" s="3" t="s">
        <v>740</v>
      </c>
      <c r="E211" s="3" t="str">
        <f t="shared" ref="E211:E218" si="10">CONCATENATE(B211,".",A211,"@jobcenter-ge.de")</f>
        <v>Eva.Luft@jobcenter-ge.de</v>
      </c>
      <c r="F211" s="70" t="s">
        <v>23</v>
      </c>
    </row>
    <row r="212" spans="1:6" x14ac:dyDescent="0.25">
      <c r="A212" s="3" t="s">
        <v>1337</v>
      </c>
      <c r="B212" s="3" t="s">
        <v>1338</v>
      </c>
      <c r="C212" s="3" t="s">
        <v>1339</v>
      </c>
      <c r="D212" t="s">
        <v>1340</v>
      </c>
      <c r="E212" s="3" t="str">
        <f t="shared" si="10"/>
        <v>Filiz.Lumia@jobcenter-ge.de</v>
      </c>
      <c r="F212" s="73">
        <v>221</v>
      </c>
    </row>
    <row r="213" spans="1:6" x14ac:dyDescent="0.25">
      <c r="A213" s="3" t="s">
        <v>741</v>
      </c>
      <c r="B213" s="3" t="s">
        <v>285</v>
      </c>
      <c r="C213" s="3" t="s">
        <v>742</v>
      </c>
      <c r="D213" s="3" t="s">
        <v>743</v>
      </c>
      <c r="E213" s="3" t="str">
        <f t="shared" si="10"/>
        <v>Annika.Lümmen@jobcenter-ge.de</v>
      </c>
      <c r="F213" s="70" t="s">
        <v>23</v>
      </c>
    </row>
    <row r="214" spans="1:6" x14ac:dyDescent="0.25">
      <c r="A214" s="3" t="s">
        <v>744</v>
      </c>
      <c r="B214" s="3" t="s">
        <v>152</v>
      </c>
      <c r="C214" s="3" t="s">
        <v>745</v>
      </c>
      <c r="D214" s="3" t="s">
        <v>746</v>
      </c>
      <c r="E214" s="3" t="str">
        <f t="shared" si="10"/>
        <v>Thomas.Lysko@jobcenter-ge.de</v>
      </c>
      <c r="F214" s="70" t="s">
        <v>23</v>
      </c>
    </row>
    <row r="215" spans="1:6" x14ac:dyDescent="0.25">
      <c r="A215" s="3" t="s">
        <v>559</v>
      </c>
      <c r="B215" s="3" t="s">
        <v>152</v>
      </c>
      <c r="C215" s="3" t="s">
        <v>747</v>
      </c>
      <c r="D215" s="3" t="s">
        <v>748</v>
      </c>
      <c r="E215" s="3" t="str">
        <f t="shared" si="10"/>
        <v>Thomas.Martin@jobcenter-ge.de</v>
      </c>
      <c r="F215" s="70" t="s">
        <v>23</v>
      </c>
    </row>
    <row r="216" spans="1:6" x14ac:dyDescent="0.25">
      <c r="A216" s="3" t="s">
        <v>749</v>
      </c>
      <c r="B216" s="3" t="s">
        <v>723</v>
      </c>
      <c r="C216" s="3" t="s">
        <v>750</v>
      </c>
      <c r="D216" s="3" t="s">
        <v>751</v>
      </c>
      <c r="E216" s="3" t="str">
        <f t="shared" si="10"/>
        <v>Irina.McCluskey@jobcenter-ge.de</v>
      </c>
      <c r="F216" s="70" t="s">
        <v>23</v>
      </c>
    </row>
    <row r="217" spans="1:6" x14ac:dyDescent="0.25">
      <c r="A217" s="3" t="s">
        <v>752</v>
      </c>
      <c r="B217" s="3" t="s">
        <v>689</v>
      </c>
      <c r="C217" s="3" t="s">
        <v>753</v>
      </c>
      <c r="D217" s="3" t="s">
        <v>754</v>
      </c>
      <c r="E217" s="3" t="str">
        <f t="shared" si="10"/>
        <v>Julia.Meister@jobcenter-ge.de</v>
      </c>
      <c r="F217" s="70" t="s">
        <v>23</v>
      </c>
    </row>
    <row r="218" spans="1:6" x14ac:dyDescent="0.25">
      <c r="A218" s="3" t="s">
        <v>755</v>
      </c>
      <c r="B218" s="3" t="s">
        <v>232</v>
      </c>
      <c r="C218" s="3" t="s">
        <v>756</v>
      </c>
      <c r="D218" s="3" t="s">
        <v>757</v>
      </c>
      <c r="E218" s="3" t="str">
        <f t="shared" si="10"/>
        <v>Anke.Merten@jobcenter-ge.de</v>
      </c>
      <c r="F218" s="70" t="s">
        <v>23</v>
      </c>
    </row>
    <row r="219" spans="1:6" x14ac:dyDescent="0.25">
      <c r="A219" s="3" t="s">
        <v>1434</v>
      </c>
      <c r="B219" s="3" t="s">
        <v>738</v>
      </c>
      <c r="C219" s="3" t="s">
        <v>1435</v>
      </c>
      <c r="D219" s="3" t="s">
        <v>1436</v>
      </c>
      <c r="E219" s="66" t="s">
        <v>1437</v>
      </c>
      <c r="F219" s="70" t="s">
        <v>1330</v>
      </c>
    </row>
    <row r="220" spans="1:6" x14ac:dyDescent="0.25">
      <c r="A220" s="3" t="s">
        <v>758</v>
      </c>
      <c r="B220" s="3" t="s">
        <v>759</v>
      </c>
      <c r="C220" s="3" t="s">
        <v>760</v>
      </c>
      <c r="D220" s="3" t="s">
        <v>761</v>
      </c>
      <c r="E220" s="3" t="str">
        <f>CONCATENATE(B220,".",A220,"@jobcenter-ge.de")</f>
        <v>Niklas.Meusener@jobcenter-ge.de</v>
      </c>
      <c r="F220" s="70" t="s">
        <v>23</v>
      </c>
    </row>
    <row r="221" spans="1:6" x14ac:dyDescent="0.25">
      <c r="A221" s="3" t="s">
        <v>762</v>
      </c>
      <c r="B221" s="3" t="s">
        <v>25</v>
      </c>
      <c r="C221" s="3" t="s">
        <v>763</v>
      </c>
      <c r="D221" s="3" t="s">
        <v>764</v>
      </c>
      <c r="E221" s="3" t="str">
        <f>CONCATENATE(B221,".",A221,"@jobcenter-ge.de")</f>
        <v>Sandra.Meya@jobcenter-ge.de</v>
      </c>
      <c r="F221" s="70" t="s">
        <v>23</v>
      </c>
    </row>
    <row r="222" spans="1:6" x14ac:dyDescent="0.25">
      <c r="A222" s="3" t="s">
        <v>765</v>
      </c>
      <c r="B222" s="3" t="s">
        <v>766</v>
      </c>
      <c r="C222" s="3" t="s">
        <v>767</v>
      </c>
      <c r="D222" s="3" t="s">
        <v>768</v>
      </c>
      <c r="E222" s="3" t="str">
        <f>CONCATENATE(B222,".",A222,"@jobcenter-ge.de")</f>
        <v>Marcus.Mielke@jobcenter-ge.de</v>
      </c>
      <c r="F222" s="70" t="s">
        <v>23</v>
      </c>
    </row>
    <row r="223" spans="1:6" x14ac:dyDescent="0.25">
      <c r="A223" s="3" t="s">
        <v>769</v>
      </c>
      <c r="B223" s="3" t="s">
        <v>770</v>
      </c>
      <c r="C223" s="3" t="s">
        <v>1336</v>
      </c>
      <c r="D223" s="3" t="s">
        <v>771</v>
      </c>
      <c r="E223" t="s">
        <v>1367</v>
      </c>
      <c r="F223" s="70" t="s">
        <v>916</v>
      </c>
    </row>
    <row r="224" spans="1:6" s="29" customFormat="1" x14ac:dyDescent="0.25">
      <c r="A224" s="3" t="s">
        <v>772</v>
      </c>
      <c r="B224" s="3" t="s">
        <v>705</v>
      </c>
      <c r="C224" s="3" t="s">
        <v>773</v>
      </c>
      <c r="D224" s="3" t="s">
        <v>774</v>
      </c>
      <c r="E224" s="3" t="str">
        <f t="shared" ref="E224:E238" si="11">CONCATENATE(B224,".",A224,"@jobcenter-ge.de")</f>
        <v>Dirk.Morlock@jobcenter-ge.de</v>
      </c>
      <c r="F224" s="70" t="s">
        <v>23</v>
      </c>
    </row>
    <row r="225" spans="1:6" x14ac:dyDescent="0.25">
      <c r="A225" s="3" t="s">
        <v>775</v>
      </c>
      <c r="B225" s="3" t="s">
        <v>705</v>
      </c>
      <c r="C225" s="3" t="s">
        <v>781</v>
      </c>
      <c r="D225" s="3" t="s">
        <v>782</v>
      </c>
      <c r="E225" s="3" t="str">
        <f t="shared" si="11"/>
        <v>Dirk.Müller@jobcenter-ge.de</v>
      </c>
      <c r="F225" s="70" t="s">
        <v>23</v>
      </c>
    </row>
    <row r="226" spans="1:6" ht="14.25" customHeight="1" x14ac:dyDescent="0.25">
      <c r="A226" s="3" t="s">
        <v>775</v>
      </c>
      <c r="B226" s="3" t="s">
        <v>783</v>
      </c>
      <c r="C226" s="3" t="s">
        <v>784</v>
      </c>
      <c r="D226" s="3" t="s">
        <v>785</v>
      </c>
      <c r="E226" s="3" t="str">
        <f t="shared" si="11"/>
        <v>Marie.Müller@jobcenter-ge.de</v>
      </c>
      <c r="F226" s="70" t="s">
        <v>23</v>
      </c>
    </row>
    <row r="227" spans="1:6" x14ac:dyDescent="0.25">
      <c r="A227" s="3" t="s">
        <v>775</v>
      </c>
      <c r="B227" s="3" t="s">
        <v>776</v>
      </c>
      <c r="C227" s="3" t="s">
        <v>777</v>
      </c>
      <c r="D227" s="3" t="s">
        <v>778</v>
      </c>
      <c r="E227" s="3" t="str">
        <f t="shared" si="11"/>
        <v>Rafael.Müller@jobcenter-ge.de</v>
      </c>
      <c r="F227" s="70" t="s">
        <v>23</v>
      </c>
    </row>
    <row r="228" spans="1:6" x14ac:dyDescent="0.25">
      <c r="A228" s="3" t="s">
        <v>775</v>
      </c>
      <c r="B228" s="3" t="s">
        <v>115</v>
      </c>
      <c r="C228" s="3" t="s">
        <v>779</v>
      </c>
      <c r="D228" s="3" t="s">
        <v>780</v>
      </c>
      <c r="E228" s="3" t="str">
        <f t="shared" si="11"/>
        <v>Sarah.Müller@jobcenter-ge.de</v>
      </c>
      <c r="F228" s="70" t="s">
        <v>23</v>
      </c>
    </row>
    <row r="229" spans="1:6" x14ac:dyDescent="0.25">
      <c r="A229" s="3" t="s">
        <v>786</v>
      </c>
      <c r="B229" s="3" t="s">
        <v>398</v>
      </c>
      <c r="C229" s="3" t="s">
        <v>787</v>
      </c>
      <c r="D229" s="3" t="s">
        <v>788</v>
      </c>
      <c r="E229" s="3" t="str">
        <f t="shared" si="11"/>
        <v>Andrea.Müller-Lotz@jobcenter-ge.de</v>
      </c>
      <c r="F229" s="70" t="s">
        <v>23</v>
      </c>
    </row>
    <row r="230" spans="1:6" x14ac:dyDescent="0.25">
      <c r="A230" s="3" t="s">
        <v>789</v>
      </c>
      <c r="B230" s="3" t="s">
        <v>790</v>
      </c>
      <c r="C230" s="3" t="s">
        <v>791</v>
      </c>
      <c r="D230" s="3" t="s">
        <v>792</v>
      </c>
      <c r="E230" s="3" t="str">
        <f t="shared" si="11"/>
        <v>Ingrid.Mura@jobcenter-ge.de</v>
      </c>
      <c r="F230" s="70" t="s">
        <v>23</v>
      </c>
    </row>
    <row r="231" spans="1:6" x14ac:dyDescent="0.25">
      <c r="A231" s="3" t="s">
        <v>793</v>
      </c>
      <c r="B231" s="3" t="s">
        <v>794</v>
      </c>
      <c r="C231" s="3" t="s">
        <v>795</v>
      </c>
      <c r="D231" s="3" t="s">
        <v>796</v>
      </c>
      <c r="E231" s="3" t="str">
        <f t="shared" si="11"/>
        <v>Amira.Murselovic@jobcenter-ge.de</v>
      </c>
      <c r="F231" s="73">
        <v>222</v>
      </c>
    </row>
    <row r="232" spans="1:6" x14ac:dyDescent="0.25">
      <c r="A232" s="3" t="s">
        <v>1472</v>
      </c>
      <c r="B232" s="3" t="s">
        <v>1222</v>
      </c>
      <c r="C232" s="3" t="s">
        <v>1473</v>
      </c>
      <c r="D232" s="3" t="s">
        <v>1474</v>
      </c>
      <c r="E232" s="3" t="str">
        <f t="shared" si="11"/>
        <v>Lena.Musialak@jobcenter-ge.de</v>
      </c>
      <c r="F232" s="70" t="s">
        <v>1330</v>
      </c>
    </row>
    <row r="233" spans="1:6" x14ac:dyDescent="0.25">
      <c r="A233" s="3" t="s">
        <v>797</v>
      </c>
      <c r="B233" s="3" t="s">
        <v>798</v>
      </c>
      <c r="C233" s="3" t="s">
        <v>799</v>
      </c>
      <c r="D233" s="3" t="s">
        <v>800</v>
      </c>
      <c r="E233" s="3" t="str">
        <f t="shared" si="11"/>
        <v>Kathrin.Nattler@jobcenter-ge.de</v>
      </c>
      <c r="F233" s="70" t="s">
        <v>23</v>
      </c>
    </row>
    <row r="234" spans="1:6" x14ac:dyDescent="0.25">
      <c r="A234" s="33" t="s">
        <v>1307</v>
      </c>
      <c r="B234" s="33" t="s">
        <v>60</v>
      </c>
      <c r="C234" s="33" t="s">
        <v>1308</v>
      </c>
      <c r="D234" t="s">
        <v>1309</v>
      </c>
      <c r="E234" s="64" t="str">
        <f t="shared" si="11"/>
        <v>Jennifer.Neisen@jobcenter-ge.de</v>
      </c>
      <c r="F234" s="37" t="s">
        <v>23</v>
      </c>
    </row>
    <row r="235" spans="1:6" x14ac:dyDescent="0.25">
      <c r="A235" s="3" t="s">
        <v>801</v>
      </c>
      <c r="B235" s="3" t="s">
        <v>84</v>
      </c>
      <c r="C235" s="3" t="s">
        <v>802</v>
      </c>
      <c r="D235" s="3" t="s">
        <v>803</v>
      </c>
      <c r="E235" s="3" t="str">
        <f t="shared" si="11"/>
        <v>Michael.Neisius@jobcenter-ge.de</v>
      </c>
      <c r="F235" s="73">
        <v>321</v>
      </c>
    </row>
    <row r="236" spans="1:6" x14ac:dyDescent="0.25">
      <c r="A236" s="3" t="s">
        <v>804</v>
      </c>
      <c r="B236" s="3" t="s">
        <v>394</v>
      </c>
      <c r="C236" s="3" t="s">
        <v>805</v>
      </c>
      <c r="D236" s="3" t="s">
        <v>806</v>
      </c>
      <c r="E236" s="3" t="str">
        <f t="shared" si="11"/>
        <v>Martina.Neuhof@jobcenter-ge.de</v>
      </c>
      <c r="F236" s="70" t="s">
        <v>23</v>
      </c>
    </row>
    <row r="237" spans="1:6" x14ac:dyDescent="0.25">
      <c r="A237" s="3" t="s">
        <v>807</v>
      </c>
      <c r="B237" s="3" t="s">
        <v>808</v>
      </c>
      <c r="C237" s="3" t="s">
        <v>809</v>
      </c>
      <c r="D237" s="3" t="s">
        <v>810</v>
      </c>
      <c r="E237" s="3" t="str">
        <f t="shared" si="11"/>
        <v>Regina.Niehüser@jobcenter-ge.de</v>
      </c>
      <c r="F237" s="70" t="s">
        <v>23</v>
      </c>
    </row>
    <row r="238" spans="1:6" x14ac:dyDescent="0.25">
      <c r="A238" s="3" t="s">
        <v>811</v>
      </c>
      <c r="B238" s="3" t="s">
        <v>322</v>
      </c>
      <c r="C238" s="3" t="s">
        <v>812</v>
      </c>
      <c r="D238" s="3" t="s">
        <v>813</v>
      </c>
      <c r="E238" s="3" t="str">
        <f t="shared" si="11"/>
        <v>Frank.Niermann@jobcenter-ge.de</v>
      </c>
      <c r="F238" s="70" t="s">
        <v>23</v>
      </c>
    </row>
    <row r="239" spans="1:6" x14ac:dyDescent="0.25">
      <c r="A239" s="3" t="s">
        <v>814</v>
      </c>
      <c r="B239" s="3" t="s">
        <v>492</v>
      </c>
      <c r="C239" s="3" t="s">
        <v>815</v>
      </c>
      <c r="D239" s="3" t="s">
        <v>816</v>
      </c>
      <c r="E239" s="3" t="s">
        <v>1513</v>
      </c>
      <c r="F239" s="70" t="s">
        <v>916</v>
      </c>
    </row>
    <row r="240" spans="1:6" x14ac:dyDescent="0.25">
      <c r="A240" s="3" t="s">
        <v>817</v>
      </c>
      <c r="B240" s="3" t="s">
        <v>103</v>
      </c>
      <c r="C240" s="3" t="s">
        <v>818</v>
      </c>
      <c r="D240" s="3" t="s">
        <v>819</v>
      </c>
      <c r="E240" s="3" t="str">
        <f t="shared" ref="E240:E246" si="12">CONCATENATE(B240,".",A240,"@jobcenter-ge.de")</f>
        <v>Stefanie.Nimz@jobcenter-ge.de</v>
      </c>
      <c r="F240" s="70" t="s">
        <v>23</v>
      </c>
    </row>
    <row r="241" spans="1:6" x14ac:dyDescent="0.25">
      <c r="A241" s="3" t="s">
        <v>820</v>
      </c>
      <c r="B241" s="3" t="s">
        <v>821</v>
      </c>
      <c r="C241" s="3" t="s">
        <v>822</v>
      </c>
      <c r="D241" s="3" t="s">
        <v>823</v>
      </c>
      <c r="E241" s="3" t="str">
        <f t="shared" si="12"/>
        <v>Barbara.Noureddine@jobcenter-ge.de</v>
      </c>
      <c r="F241" s="70" t="s">
        <v>23</v>
      </c>
    </row>
    <row r="242" spans="1:6" x14ac:dyDescent="0.25">
      <c r="A242" s="3" t="s">
        <v>824</v>
      </c>
      <c r="B242" s="3" t="s">
        <v>825</v>
      </c>
      <c r="C242" s="3" t="s">
        <v>826</v>
      </c>
      <c r="D242" s="3" t="s">
        <v>827</v>
      </c>
      <c r="E242" s="3" t="str">
        <f t="shared" si="12"/>
        <v>Ralf.Oberem@jobcenter-ge.de</v>
      </c>
      <c r="F242" s="70" t="s">
        <v>23</v>
      </c>
    </row>
    <row r="243" spans="1:6" x14ac:dyDescent="0.25">
      <c r="A243" s="3" t="s">
        <v>828</v>
      </c>
      <c r="B243" s="3" t="s">
        <v>409</v>
      </c>
      <c r="C243" s="3" t="s">
        <v>829</v>
      </c>
      <c r="D243" s="3" t="s">
        <v>830</v>
      </c>
      <c r="E243" s="3" t="str">
        <f t="shared" si="12"/>
        <v>Linda.Oeste@jobcenter-ge.de</v>
      </c>
      <c r="F243" s="70" t="s">
        <v>23</v>
      </c>
    </row>
    <row r="244" spans="1:6" x14ac:dyDescent="0.25">
      <c r="A244" s="3" t="s">
        <v>831</v>
      </c>
      <c r="B244" s="3" t="s">
        <v>832</v>
      </c>
      <c r="C244" s="3" t="s">
        <v>833</v>
      </c>
      <c r="D244" s="3" t="s">
        <v>834</v>
      </c>
      <c r="E244" s="3" t="str">
        <f t="shared" si="12"/>
        <v>Sabrina.Ollenik@jobcenter-ge.de</v>
      </c>
      <c r="F244" s="70" t="s">
        <v>23</v>
      </c>
    </row>
    <row r="245" spans="1:6" x14ac:dyDescent="0.25">
      <c r="A245" s="3" t="s">
        <v>835</v>
      </c>
      <c r="B245" s="3" t="s">
        <v>836</v>
      </c>
      <c r="C245" s="3" t="s">
        <v>837</v>
      </c>
      <c r="D245" s="3" t="s">
        <v>1411</v>
      </c>
      <c r="E245" s="3" t="str">
        <f t="shared" si="12"/>
        <v>Olav.Omansiek@jobcenter-ge.de</v>
      </c>
      <c r="F245" s="70" t="s">
        <v>1330</v>
      </c>
    </row>
    <row r="246" spans="1:6" x14ac:dyDescent="0.25">
      <c r="A246" s="3" t="s">
        <v>838</v>
      </c>
      <c r="B246" s="3" t="s">
        <v>839</v>
      </c>
      <c r="C246" s="3" t="s">
        <v>840</v>
      </c>
      <c r="D246" s="3" t="s">
        <v>841</v>
      </c>
      <c r="E246" s="3" t="str">
        <f t="shared" si="12"/>
        <v>Farzaneh.Omidi@jobcenter-ge.de</v>
      </c>
      <c r="F246" s="70" t="s">
        <v>23</v>
      </c>
    </row>
    <row r="247" spans="1:6" x14ac:dyDescent="0.25">
      <c r="A247" s="3" t="s">
        <v>842</v>
      </c>
      <c r="B247" s="3" t="s">
        <v>843</v>
      </c>
      <c r="C247" s="3" t="s">
        <v>844</v>
      </c>
      <c r="D247" s="3" t="s">
        <v>845</v>
      </c>
      <c r="E247" t="s">
        <v>846</v>
      </c>
      <c r="F247" s="73">
        <v>321</v>
      </c>
    </row>
    <row r="248" spans="1:6" x14ac:dyDescent="0.25">
      <c r="A248" s="3" t="s">
        <v>847</v>
      </c>
      <c r="B248" s="3" t="s">
        <v>848</v>
      </c>
      <c r="C248" s="3" t="s">
        <v>849</v>
      </c>
      <c r="D248" s="3" t="s">
        <v>850</v>
      </c>
      <c r="E248" s="3" t="str">
        <f t="shared" ref="E248:E268" si="13">CONCATENATE(B248,".",A248,"@jobcenter-ge.de")</f>
        <v>Christiane.Pahnke-Vogel@jobcenter-ge.de</v>
      </c>
      <c r="F248" s="70" t="s">
        <v>23</v>
      </c>
    </row>
    <row r="249" spans="1:6" x14ac:dyDescent="0.25">
      <c r="A249" s="3" t="s">
        <v>851</v>
      </c>
      <c r="B249" s="3" t="s">
        <v>398</v>
      </c>
      <c r="C249" s="3" t="s">
        <v>852</v>
      </c>
      <c r="D249" s="3" t="s">
        <v>853</v>
      </c>
      <c r="E249" s="3" t="str">
        <f t="shared" si="13"/>
        <v>Andrea.Pantke@jobcenter-ge.de</v>
      </c>
      <c r="F249" s="70" t="s">
        <v>23</v>
      </c>
    </row>
    <row r="250" spans="1:6" x14ac:dyDescent="0.25">
      <c r="A250" s="3" t="s">
        <v>854</v>
      </c>
      <c r="B250" s="3" t="s">
        <v>25</v>
      </c>
      <c r="C250" s="3" t="s">
        <v>855</v>
      </c>
      <c r="D250" s="3" t="s">
        <v>856</v>
      </c>
      <c r="E250" s="3" t="str">
        <f t="shared" si="13"/>
        <v>Sandra.Pappel@jobcenter-ge.de</v>
      </c>
      <c r="F250" s="70" t="s">
        <v>23</v>
      </c>
    </row>
    <row r="251" spans="1:6" x14ac:dyDescent="0.25">
      <c r="A251" s="3" t="s">
        <v>857</v>
      </c>
      <c r="B251" s="3" t="s">
        <v>858</v>
      </c>
      <c r="C251" s="3" t="s">
        <v>859</v>
      </c>
      <c r="D251" s="3" t="s">
        <v>860</v>
      </c>
      <c r="E251" s="3" t="str">
        <f t="shared" si="13"/>
        <v>Munevera.Peis@jobcenter-ge.de</v>
      </c>
      <c r="F251" s="70" t="s">
        <v>23</v>
      </c>
    </row>
    <row r="252" spans="1:6" x14ac:dyDescent="0.25">
      <c r="A252" s="3" t="s">
        <v>861</v>
      </c>
      <c r="B252" s="3" t="s">
        <v>669</v>
      </c>
      <c r="C252" s="3" t="s">
        <v>862</v>
      </c>
      <c r="D252" s="3" t="s">
        <v>863</v>
      </c>
      <c r="E252" s="3" t="str">
        <f t="shared" si="13"/>
        <v>Simone.Peper@jobcenter-ge.de</v>
      </c>
      <c r="F252" s="70" t="s">
        <v>23</v>
      </c>
    </row>
    <row r="253" spans="1:6" x14ac:dyDescent="0.25">
      <c r="A253" s="3" t="s">
        <v>864</v>
      </c>
      <c r="B253" s="3" t="s">
        <v>865</v>
      </c>
      <c r="C253" s="3" t="s">
        <v>866</v>
      </c>
      <c r="D253" s="3" t="s">
        <v>867</v>
      </c>
      <c r="E253" s="3" t="str">
        <f t="shared" si="13"/>
        <v>Dean.Petrusic@jobcenter-ge.de</v>
      </c>
      <c r="F253" s="70" t="s">
        <v>23</v>
      </c>
    </row>
    <row r="254" spans="1:6" x14ac:dyDescent="0.25">
      <c r="A254" s="3" t="s">
        <v>868</v>
      </c>
      <c r="B254" s="3" t="s">
        <v>330</v>
      </c>
      <c r="C254" s="3" t="s">
        <v>869</v>
      </c>
      <c r="D254" s="3" t="s">
        <v>870</v>
      </c>
      <c r="E254" s="3" t="str">
        <f t="shared" si="13"/>
        <v>Annette.Petry@jobcenter-ge.de</v>
      </c>
      <c r="F254" s="70" t="s">
        <v>23</v>
      </c>
    </row>
    <row r="255" spans="1:6" x14ac:dyDescent="0.25">
      <c r="A255" s="3" t="s">
        <v>871</v>
      </c>
      <c r="B255" s="3" t="s">
        <v>872</v>
      </c>
      <c r="C255" s="3" t="s">
        <v>873</v>
      </c>
      <c r="D255" s="3" t="s">
        <v>874</v>
      </c>
      <c r="E255" s="3" t="str">
        <f t="shared" si="13"/>
        <v>Peter.Pfau@jobcenter-ge.de</v>
      </c>
      <c r="F255" s="70" t="s">
        <v>23</v>
      </c>
    </row>
    <row r="256" spans="1:6" x14ac:dyDescent="0.25">
      <c r="A256" s="3" t="s">
        <v>875</v>
      </c>
      <c r="B256" s="3" t="s">
        <v>25</v>
      </c>
      <c r="C256" s="3" t="s">
        <v>876</v>
      </c>
      <c r="D256" s="3" t="s">
        <v>877</v>
      </c>
      <c r="E256" s="3" t="str">
        <f t="shared" si="13"/>
        <v>Sandra.Pfitzner@jobcenter-ge.de</v>
      </c>
      <c r="F256" s="70" t="s">
        <v>23</v>
      </c>
    </row>
    <row r="257" spans="1:6" x14ac:dyDescent="0.25">
      <c r="A257" s="3" t="s">
        <v>1299</v>
      </c>
      <c r="B257" s="3" t="s">
        <v>1087</v>
      </c>
      <c r="C257" s="3" t="s">
        <v>1304</v>
      </c>
      <c r="D257" s="3" t="s">
        <v>991</v>
      </c>
      <c r="E257" s="3" t="str">
        <f t="shared" si="13"/>
        <v>Karin.Pigors@jobcenter-ge.de</v>
      </c>
      <c r="F257" s="73">
        <v>322</v>
      </c>
    </row>
    <row r="258" spans="1:6" x14ac:dyDescent="0.25">
      <c r="A258" s="3" t="s">
        <v>878</v>
      </c>
      <c r="B258" s="3" t="s">
        <v>879</v>
      </c>
      <c r="C258" s="3" t="s">
        <v>880</v>
      </c>
      <c r="D258" s="3" t="s">
        <v>881</v>
      </c>
      <c r="E258" s="3" t="str">
        <f t="shared" si="13"/>
        <v>Dana.Pohl@jobcenter-ge.de</v>
      </c>
      <c r="F258" s="70" t="s">
        <v>23</v>
      </c>
    </row>
    <row r="259" spans="1:6" x14ac:dyDescent="0.25">
      <c r="A259" s="3" t="s">
        <v>882</v>
      </c>
      <c r="B259" s="3" t="s">
        <v>883</v>
      </c>
      <c r="C259" s="3" t="s">
        <v>884</v>
      </c>
      <c r="D259" s="3" t="s">
        <v>885</v>
      </c>
      <c r="E259" s="3" t="str">
        <f t="shared" si="13"/>
        <v>Manfred.Poschlad@jobcenter-ge.de</v>
      </c>
      <c r="F259" s="70" t="s">
        <v>23</v>
      </c>
    </row>
    <row r="260" spans="1:6" x14ac:dyDescent="0.25">
      <c r="A260" s="3" t="s">
        <v>1386</v>
      </c>
      <c r="B260" s="3" t="s">
        <v>1018</v>
      </c>
      <c r="C260" s="3" t="s">
        <v>1387</v>
      </c>
      <c r="D260" s="3" t="s">
        <v>1388</v>
      </c>
      <c r="E260" s="3" t="str">
        <f t="shared" si="13"/>
        <v>Alexandra.Pott@jobcenter-ge.de</v>
      </c>
      <c r="F260" s="73">
        <v>321</v>
      </c>
    </row>
    <row r="261" spans="1:6" x14ac:dyDescent="0.25">
      <c r="A261" s="3" t="s">
        <v>886</v>
      </c>
      <c r="B261" s="3" t="s">
        <v>719</v>
      </c>
      <c r="C261" s="3" t="s">
        <v>887</v>
      </c>
      <c r="D261" s="3" t="s">
        <v>888</v>
      </c>
      <c r="E261" s="3" t="str">
        <f t="shared" si="13"/>
        <v>Birgit.Pranke@jobcenter-ge.de</v>
      </c>
      <c r="F261" s="70" t="s">
        <v>23</v>
      </c>
    </row>
    <row r="262" spans="1:6" x14ac:dyDescent="0.25">
      <c r="A262" s="3" t="s">
        <v>889</v>
      </c>
      <c r="B262" s="3" t="s">
        <v>890</v>
      </c>
      <c r="C262" s="3" t="s">
        <v>891</v>
      </c>
      <c r="D262" s="3" t="s">
        <v>892</v>
      </c>
      <c r="E262" s="3" t="str">
        <f t="shared" si="13"/>
        <v>Admir.Proho@jobcenter-ge.de</v>
      </c>
      <c r="F262" s="70" t="s">
        <v>23</v>
      </c>
    </row>
    <row r="263" spans="1:6" x14ac:dyDescent="0.25">
      <c r="A263" s="3" t="s">
        <v>893</v>
      </c>
      <c r="B263" s="3" t="s">
        <v>894</v>
      </c>
      <c r="C263" s="3" t="s">
        <v>895</v>
      </c>
      <c r="D263" s="3" t="s">
        <v>896</v>
      </c>
      <c r="E263" s="3" t="str">
        <f t="shared" si="13"/>
        <v>Ursula.Püttschneider@jobcenter-ge.de</v>
      </c>
      <c r="F263" s="70" t="s">
        <v>23</v>
      </c>
    </row>
    <row r="264" spans="1:6" x14ac:dyDescent="0.25">
      <c r="A264" s="3" t="s">
        <v>897</v>
      </c>
      <c r="B264" s="3" t="s">
        <v>898</v>
      </c>
      <c r="C264" s="3" t="s">
        <v>899</v>
      </c>
      <c r="D264" s="3" t="s">
        <v>900</v>
      </c>
      <c r="E264" s="3" t="str">
        <f t="shared" si="13"/>
        <v>Jonathan.Quickert@jobcenter-ge.de</v>
      </c>
      <c r="F264" s="70" t="s">
        <v>23</v>
      </c>
    </row>
    <row r="265" spans="1:6" x14ac:dyDescent="0.25">
      <c r="A265" s="3" t="s">
        <v>901</v>
      </c>
      <c r="B265" s="3" t="s">
        <v>902</v>
      </c>
      <c r="C265" s="3" t="s">
        <v>903</v>
      </c>
      <c r="D265" s="3" t="s">
        <v>904</v>
      </c>
      <c r="E265" s="3" t="str">
        <f t="shared" si="13"/>
        <v>Kevin.Rappolt@jobcenter-ge.de</v>
      </c>
      <c r="F265" s="70" t="s">
        <v>23</v>
      </c>
    </row>
    <row r="266" spans="1:6" x14ac:dyDescent="0.25">
      <c r="A266" s="3" t="s">
        <v>905</v>
      </c>
      <c r="B266" s="3" t="s">
        <v>906</v>
      </c>
      <c r="C266" s="3" t="s">
        <v>907</v>
      </c>
      <c r="D266" s="3" t="s">
        <v>908</v>
      </c>
      <c r="E266" s="3" t="str">
        <f t="shared" si="13"/>
        <v>Hildegard.Raudszus@jobcenter-ge.de</v>
      </c>
      <c r="F266" s="70" t="s">
        <v>23</v>
      </c>
    </row>
    <row r="267" spans="1:6" x14ac:dyDescent="0.25">
      <c r="A267" s="3" t="s">
        <v>909</v>
      </c>
      <c r="B267" s="3" t="s">
        <v>910</v>
      </c>
      <c r="C267" s="3" t="s">
        <v>911</v>
      </c>
      <c r="D267" s="3" t="s">
        <v>912</v>
      </c>
      <c r="E267" s="3" t="str">
        <f t="shared" si="13"/>
        <v>Helga.Reuter@jobcenter-ge.de</v>
      </c>
      <c r="F267" s="70" t="s">
        <v>23</v>
      </c>
    </row>
    <row r="268" spans="1:6" x14ac:dyDescent="0.25">
      <c r="A268" s="3" t="s">
        <v>913</v>
      </c>
      <c r="B268" s="3" t="s">
        <v>914</v>
      </c>
      <c r="C268" s="4" t="s">
        <v>1267</v>
      </c>
      <c r="D268" s="3" t="s">
        <v>915</v>
      </c>
      <c r="E268" s="3" t="str">
        <f t="shared" si="13"/>
        <v>Vera.Richard-Wojtkowiak@jobcenter-ge.de</v>
      </c>
      <c r="F268" s="70" t="s">
        <v>916</v>
      </c>
    </row>
    <row r="269" spans="1:6" x14ac:dyDescent="0.25">
      <c r="A269" s="3" t="s">
        <v>917</v>
      </c>
      <c r="B269" s="3" t="s">
        <v>918</v>
      </c>
      <c r="C269" s="3" t="s">
        <v>919</v>
      </c>
      <c r="D269" s="3" t="s">
        <v>920</v>
      </c>
      <c r="E269" s="66" t="s">
        <v>1554</v>
      </c>
      <c r="F269" s="73">
        <v>322</v>
      </c>
    </row>
    <row r="270" spans="1:6" x14ac:dyDescent="0.25">
      <c r="A270" s="3" t="s">
        <v>921</v>
      </c>
      <c r="B270" s="3" t="s">
        <v>922</v>
      </c>
      <c r="C270" s="3" t="s">
        <v>923</v>
      </c>
      <c r="D270" s="3" t="s">
        <v>924</v>
      </c>
      <c r="E270" s="3" t="str">
        <f t="shared" ref="E270:E278" si="14">CONCATENATE(B270,".",A270,"@jobcenter-ge.de")</f>
        <v>Yasmin.Rickmann@jobcenter-ge.de</v>
      </c>
      <c r="F270" s="70" t="s">
        <v>23</v>
      </c>
    </row>
    <row r="271" spans="1:6" x14ac:dyDescent="0.25">
      <c r="A271" s="3" t="s">
        <v>925</v>
      </c>
      <c r="B271" s="3" t="s">
        <v>926</v>
      </c>
      <c r="C271" s="3" t="s">
        <v>927</v>
      </c>
      <c r="D271" s="3" t="s">
        <v>928</v>
      </c>
      <c r="E271" s="3" t="str">
        <f t="shared" si="14"/>
        <v>Gabi.Rieder@jobcenter-ge.de</v>
      </c>
      <c r="F271" s="70" t="s">
        <v>23</v>
      </c>
    </row>
    <row r="272" spans="1:6" x14ac:dyDescent="0.25">
      <c r="A272" s="3" t="s">
        <v>1508</v>
      </c>
      <c r="B272" s="3" t="s">
        <v>463</v>
      </c>
      <c r="C272" s="3" t="s">
        <v>1509</v>
      </c>
      <c r="D272" s="3" t="s">
        <v>1044</v>
      </c>
      <c r="E272" s="4" t="str">
        <f t="shared" si="14"/>
        <v>Nadine.Ritter@jobcenter-ge.de</v>
      </c>
      <c r="F272">
        <v>222</v>
      </c>
    </row>
    <row r="273" spans="1:6" x14ac:dyDescent="0.25">
      <c r="A273" s="3" t="s">
        <v>929</v>
      </c>
      <c r="B273" s="3" t="s">
        <v>360</v>
      </c>
      <c r="C273" s="3" t="s">
        <v>930</v>
      </c>
      <c r="D273" s="3" t="s">
        <v>931</v>
      </c>
      <c r="E273" s="3" t="str">
        <f t="shared" si="14"/>
        <v>Gabriele.Romahn@jobcenter-ge.de</v>
      </c>
      <c r="F273" s="70" t="s">
        <v>23</v>
      </c>
    </row>
    <row r="274" spans="1:6" x14ac:dyDescent="0.25">
      <c r="A274" s="3" t="s">
        <v>932</v>
      </c>
      <c r="B274" s="3" t="s">
        <v>933</v>
      </c>
      <c r="C274" s="3" t="s">
        <v>934</v>
      </c>
      <c r="D274" s="3" t="s">
        <v>935</v>
      </c>
      <c r="E274" s="3" t="str">
        <f t="shared" si="14"/>
        <v>Johanna.Rosenthal@jobcenter-ge.de</v>
      </c>
      <c r="F274" s="70" t="s">
        <v>23</v>
      </c>
    </row>
    <row r="275" spans="1:6" x14ac:dyDescent="0.25">
      <c r="A275" s="3" t="s">
        <v>936</v>
      </c>
      <c r="B275" s="3" t="s">
        <v>509</v>
      </c>
      <c r="C275" s="3" t="s">
        <v>937</v>
      </c>
      <c r="D275" s="3" t="s">
        <v>938</v>
      </c>
      <c r="E275" s="3" t="str">
        <f t="shared" si="14"/>
        <v>Heike.Rossi@jobcenter-ge.de</v>
      </c>
      <c r="F275" s="70" t="s">
        <v>23</v>
      </c>
    </row>
    <row r="276" spans="1:6" x14ac:dyDescent="0.25">
      <c r="A276" s="3" t="s">
        <v>939</v>
      </c>
      <c r="B276" s="3" t="s">
        <v>943</v>
      </c>
      <c r="C276" s="3" t="s">
        <v>944</v>
      </c>
      <c r="D276" s="3" t="s">
        <v>945</v>
      </c>
      <c r="E276" s="3" t="str">
        <f t="shared" si="14"/>
        <v>Erik.Roth@jobcenter-ge.de</v>
      </c>
      <c r="F276" s="71" t="s">
        <v>978</v>
      </c>
    </row>
    <row r="277" spans="1:6" x14ac:dyDescent="0.25">
      <c r="A277" s="3" t="s">
        <v>939</v>
      </c>
      <c r="B277" s="3" t="s">
        <v>940</v>
      </c>
      <c r="C277" s="3" t="s">
        <v>941</v>
      </c>
      <c r="D277" s="3" t="s">
        <v>942</v>
      </c>
      <c r="E277" s="3" t="str">
        <f t="shared" si="14"/>
        <v>Joachim.Roth@jobcenter-ge.de</v>
      </c>
      <c r="F277" s="71" t="s">
        <v>23</v>
      </c>
    </row>
    <row r="278" spans="1:6" x14ac:dyDescent="0.25">
      <c r="A278" s="3" t="s">
        <v>946</v>
      </c>
      <c r="B278" s="3" t="s">
        <v>88</v>
      </c>
      <c r="C278" s="3" t="s">
        <v>947</v>
      </c>
      <c r="D278" s="3" t="s">
        <v>948</v>
      </c>
      <c r="E278" s="3" t="str">
        <f t="shared" si="14"/>
        <v>Dagmar.Rothweiler@jobcenter-ge.de</v>
      </c>
      <c r="F278" s="73">
        <v>323</v>
      </c>
    </row>
    <row r="279" spans="1:6" x14ac:dyDescent="0.25">
      <c r="A279" s="3" t="s">
        <v>1327</v>
      </c>
      <c r="B279" s="3" t="s">
        <v>115</v>
      </c>
      <c r="C279" s="3" t="s">
        <v>1328</v>
      </c>
      <c r="D279" t="s">
        <v>365</v>
      </c>
      <c r="E279" s="4" t="s">
        <v>1334</v>
      </c>
      <c r="F279" s="73">
        <v>222</v>
      </c>
    </row>
    <row r="280" spans="1:6" x14ac:dyDescent="0.25">
      <c r="A280" s="3" t="s">
        <v>949</v>
      </c>
      <c r="B280" s="3" t="s">
        <v>425</v>
      </c>
      <c r="C280" s="3" t="s">
        <v>950</v>
      </c>
      <c r="D280" s="3" t="s">
        <v>951</v>
      </c>
      <c r="E280" s="3" t="str">
        <f t="shared" ref="E280:E289" si="15">CONCATENATE(B280,".",A280,"@jobcenter-ge.de")</f>
        <v>Anja.Saalmann@jobcenter-ge.de</v>
      </c>
      <c r="F280" s="70" t="s">
        <v>23</v>
      </c>
    </row>
    <row r="281" spans="1:6" x14ac:dyDescent="0.25">
      <c r="A281" s="3" t="s">
        <v>952</v>
      </c>
      <c r="B281" s="3" t="s">
        <v>953</v>
      </c>
      <c r="C281" s="3" t="s">
        <v>954</v>
      </c>
      <c r="D281" s="3" t="s">
        <v>955</v>
      </c>
      <c r="E281" s="3" t="str">
        <f t="shared" si="15"/>
        <v>Muharrem.Sandalci@jobcenter-ge.de</v>
      </c>
      <c r="F281" s="73" t="s">
        <v>23</v>
      </c>
    </row>
    <row r="282" spans="1:6" x14ac:dyDescent="0.25">
      <c r="A282" s="3" t="s">
        <v>956</v>
      </c>
      <c r="B282" s="3" t="s">
        <v>270</v>
      </c>
      <c r="C282" s="3" t="s">
        <v>957</v>
      </c>
      <c r="D282" s="3" t="s">
        <v>958</v>
      </c>
      <c r="E282" s="3" t="str">
        <f t="shared" si="15"/>
        <v>Claudia.Sanders@jobcenter-ge.de</v>
      </c>
      <c r="F282" s="70" t="s">
        <v>23</v>
      </c>
    </row>
    <row r="283" spans="1:6" x14ac:dyDescent="0.25">
      <c r="A283" s="3" t="s">
        <v>959</v>
      </c>
      <c r="B283" s="3" t="s">
        <v>509</v>
      </c>
      <c r="C283" s="3" t="s">
        <v>960</v>
      </c>
      <c r="D283" s="3" t="s">
        <v>961</v>
      </c>
      <c r="E283" s="3" t="str">
        <f t="shared" si="15"/>
        <v>Heike.Schäfer@jobcenter-ge.de</v>
      </c>
      <c r="F283" s="70" t="s">
        <v>23</v>
      </c>
    </row>
    <row r="284" spans="1:6" x14ac:dyDescent="0.25">
      <c r="A284" s="3" t="s">
        <v>962</v>
      </c>
      <c r="B284" s="3" t="s">
        <v>425</v>
      </c>
      <c r="C284" s="3" t="s">
        <v>963</v>
      </c>
      <c r="D284" s="3" t="s">
        <v>964</v>
      </c>
      <c r="E284" s="3" t="str">
        <f t="shared" si="15"/>
        <v>Anja.Schaper@jobcenter-ge.de</v>
      </c>
      <c r="F284" s="70" t="s">
        <v>23</v>
      </c>
    </row>
    <row r="285" spans="1:6" x14ac:dyDescent="0.25">
      <c r="A285" s="3" t="s">
        <v>965</v>
      </c>
      <c r="B285" s="3" t="s">
        <v>492</v>
      </c>
      <c r="C285" s="3" t="s">
        <v>966</v>
      </c>
      <c r="D285" s="3" t="s">
        <v>967</v>
      </c>
      <c r="E285" s="3" t="str">
        <f t="shared" si="15"/>
        <v>Patrick.Schareina@jobcenter-ge.de</v>
      </c>
      <c r="F285" s="70" t="s">
        <v>23</v>
      </c>
    </row>
    <row r="286" spans="1:6" x14ac:dyDescent="0.25">
      <c r="A286" s="3" t="s">
        <v>968</v>
      </c>
      <c r="B286" s="3" t="s">
        <v>380</v>
      </c>
      <c r="C286" s="3" t="s">
        <v>969</v>
      </c>
      <c r="D286" s="3" t="s">
        <v>970</v>
      </c>
      <c r="E286" s="3" t="str">
        <f t="shared" si="15"/>
        <v>Sabine.Schikorra-Känder@jobcenter-ge.de</v>
      </c>
      <c r="F286" s="70" t="s">
        <v>23</v>
      </c>
    </row>
    <row r="287" spans="1:6" x14ac:dyDescent="0.25">
      <c r="A287" s="3" t="s">
        <v>971</v>
      </c>
      <c r="B287" s="3" t="s">
        <v>152</v>
      </c>
      <c r="C287" s="3" t="s">
        <v>972</v>
      </c>
      <c r="D287" s="3" t="s">
        <v>973</v>
      </c>
      <c r="E287" s="3" t="str">
        <f t="shared" si="15"/>
        <v>Thomas.Schild@jobcenter-ge.de</v>
      </c>
      <c r="F287" s="70" t="s">
        <v>23</v>
      </c>
    </row>
    <row r="288" spans="1:6" x14ac:dyDescent="0.25">
      <c r="A288" s="3" t="s">
        <v>974</v>
      </c>
      <c r="B288" s="3" t="s">
        <v>975</v>
      </c>
      <c r="C288" s="3" t="s">
        <v>976</v>
      </c>
      <c r="D288" s="3" t="s">
        <v>977</v>
      </c>
      <c r="E288" s="3" t="str">
        <f t="shared" si="15"/>
        <v>Dorothee.Schilling@jobcenter-ge.de</v>
      </c>
      <c r="F288" s="70" t="s">
        <v>978</v>
      </c>
    </row>
    <row r="289" spans="1:6" x14ac:dyDescent="0.25">
      <c r="A289" s="3" t="s">
        <v>979</v>
      </c>
      <c r="B289" s="3" t="s">
        <v>352</v>
      </c>
      <c r="C289" s="3" t="s">
        <v>980</v>
      </c>
      <c r="D289" s="3" t="s">
        <v>981</v>
      </c>
      <c r="E289" s="3" t="str">
        <f t="shared" si="15"/>
        <v>Stefan.Schlenski@jobcenter-ge.de</v>
      </c>
      <c r="F289" s="70" t="s">
        <v>23</v>
      </c>
    </row>
    <row r="290" spans="1:6" x14ac:dyDescent="0.25">
      <c r="A290" s="3" t="s">
        <v>982</v>
      </c>
      <c r="B290" s="3" t="s">
        <v>144</v>
      </c>
      <c r="C290" s="3" t="s">
        <v>986</v>
      </c>
      <c r="D290" s="3" t="s">
        <v>987</v>
      </c>
      <c r="E290" s="3" t="s">
        <v>1321</v>
      </c>
      <c r="F290" s="71" t="s">
        <v>978</v>
      </c>
    </row>
    <row r="291" spans="1:6" x14ac:dyDescent="0.25">
      <c r="A291" s="3" t="s">
        <v>982</v>
      </c>
      <c r="B291" s="3" t="s">
        <v>983</v>
      </c>
      <c r="C291" s="3" t="s">
        <v>984</v>
      </c>
      <c r="D291" s="3" t="s">
        <v>985</v>
      </c>
      <c r="E291" s="3" t="str">
        <f t="shared" ref="E291:E298" si="16">CONCATENATE(B291,".",A291,"@jobcenter-ge.de")</f>
        <v>Sina.Schlicht@jobcenter-ge.de</v>
      </c>
      <c r="F291" s="70" t="s">
        <v>23</v>
      </c>
    </row>
    <row r="292" spans="1:6" x14ac:dyDescent="0.25">
      <c r="A292" s="3" t="s">
        <v>988</v>
      </c>
      <c r="B292" s="3" t="s">
        <v>989</v>
      </c>
      <c r="C292" s="3" t="s">
        <v>990</v>
      </c>
      <c r="D292" s="3" t="s">
        <v>991</v>
      </c>
      <c r="E292" s="3" t="str">
        <f t="shared" si="16"/>
        <v>Vivian.Schlünzen@jobcenter-ge.de</v>
      </c>
      <c r="F292" s="70" t="s">
        <v>23</v>
      </c>
    </row>
    <row r="293" spans="1:6" x14ac:dyDescent="0.25">
      <c r="A293" s="3" t="s">
        <v>992</v>
      </c>
      <c r="B293" s="3" t="s">
        <v>993</v>
      </c>
      <c r="C293" s="3" t="s">
        <v>994</v>
      </c>
      <c r="D293" s="3" t="s">
        <v>995</v>
      </c>
      <c r="E293" s="3" t="str">
        <f t="shared" si="16"/>
        <v>Carsten.Schlüß@jobcenter-ge.de</v>
      </c>
      <c r="F293" s="70" t="s">
        <v>23</v>
      </c>
    </row>
    <row r="294" spans="1:6" x14ac:dyDescent="0.25">
      <c r="A294" s="3" t="s">
        <v>996</v>
      </c>
      <c r="B294" s="3" t="s">
        <v>997</v>
      </c>
      <c r="C294" s="3" t="s">
        <v>998</v>
      </c>
      <c r="D294" s="3" t="s">
        <v>999</v>
      </c>
      <c r="E294" s="3" t="str">
        <f t="shared" si="16"/>
        <v>Laura.Schmid@jobcenter-ge.de</v>
      </c>
      <c r="F294" s="70" t="s">
        <v>23</v>
      </c>
    </row>
    <row r="295" spans="1:6" x14ac:dyDescent="0.25">
      <c r="A295" s="3" t="s">
        <v>1000</v>
      </c>
      <c r="B295" s="3" t="s">
        <v>1007</v>
      </c>
      <c r="C295" s="3" t="s">
        <v>1008</v>
      </c>
      <c r="D295" s="3" t="s">
        <v>1009</v>
      </c>
      <c r="E295" s="3" t="str">
        <f t="shared" si="16"/>
        <v>Anika.Schmitz@jobcenter-ge.de</v>
      </c>
      <c r="F295" s="73" t="s">
        <v>23</v>
      </c>
    </row>
    <row r="296" spans="1:6" x14ac:dyDescent="0.25">
      <c r="A296" s="3" t="s">
        <v>1000</v>
      </c>
      <c r="B296" s="3" t="s">
        <v>1001</v>
      </c>
      <c r="C296" s="3" t="s">
        <v>1002</v>
      </c>
      <c r="D296" s="3" t="s">
        <v>1003</v>
      </c>
      <c r="E296" s="3" t="str">
        <f t="shared" si="16"/>
        <v>Jutta.Schmitz@jobcenter-ge.de</v>
      </c>
      <c r="F296" s="70" t="s">
        <v>23</v>
      </c>
    </row>
    <row r="297" spans="1:6" x14ac:dyDescent="0.25">
      <c r="A297" s="3" t="s">
        <v>1000</v>
      </c>
      <c r="B297" s="3" t="s">
        <v>1004</v>
      </c>
      <c r="C297" s="3" t="s">
        <v>1005</v>
      </c>
      <c r="D297" s="3" t="s">
        <v>1006</v>
      </c>
      <c r="E297" s="3" t="str">
        <f t="shared" si="16"/>
        <v>Michelle.Schmitz@jobcenter-ge.de</v>
      </c>
      <c r="F297" s="70" t="s">
        <v>1341</v>
      </c>
    </row>
    <row r="298" spans="1:6" x14ac:dyDescent="0.25">
      <c r="A298" s="3" t="s">
        <v>1010</v>
      </c>
      <c r="B298" s="3" t="s">
        <v>599</v>
      </c>
      <c r="C298" s="3" t="s">
        <v>1011</v>
      </c>
      <c r="D298" s="3" t="s">
        <v>1012</v>
      </c>
      <c r="E298" s="3" t="str">
        <f t="shared" si="16"/>
        <v>Iris.Schombrutzki@jobcenter-ge.de</v>
      </c>
      <c r="F298" s="73" t="s">
        <v>23</v>
      </c>
    </row>
    <row r="299" spans="1:6" x14ac:dyDescent="0.25">
      <c r="A299" s="3" t="s">
        <v>1013</v>
      </c>
      <c r="B299" s="3" t="s">
        <v>552</v>
      </c>
      <c r="C299" s="3" t="s">
        <v>1014</v>
      </c>
      <c r="D299" s="3" t="s">
        <v>1015</v>
      </c>
      <c r="E299" s="3" t="s">
        <v>1016</v>
      </c>
      <c r="F299" s="73" t="s">
        <v>23</v>
      </c>
    </row>
    <row r="300" spans="1:6" x14ac:dyDescent="0.25">
      <c r="A300" s="3" t="s">
        <v>1017</v>
      </c>
      <c r="B300" s="3" t="s">
        <v>1018</v>
      </c>
      <c r="C300" s="3" t="s">
        <v>1019</v>
      </c>
      <c r="D300" s="3" t="s">
        <v>1020</v>
      </c>
      <c r="E300" s="3" t="str">
        <f>CONCATENATE(B300,".",A300,"@jobcenter-ge.de")</f>
        <v>Alexandra.Schranz@jobcenter-ge.de</v>
      </c>
      <c r="F300" s="73">
        <v>323</v>
      </c>
    </row>
    <row r="301" spans="1:6" x14ac:dyDescent="0.25">
      <c r="A301" s="3" t="s">
        <v>1021</v>
      </c>
      <c r="B301" s="3" t="s">
        <v>1022</v>
      </c>
      <c r="C301" s="3" t="s">
        <v>1023</v>
      </c>
      <c r="D301" s="3" t="s">
        <v>1024</v>
      </c>
      <c r="E301" s="3" t="str">
        <f>CONCATENATE(B301,".",A301,"@jobcenter-ge.de")</f>
        <v>Cristina.Schroer@jobcenter-ge.de</v>
      </c>
      <c r="F301" s="70" t="s">
        <v>23</v>
      </c>
    </row>
    <row r="302" spans="1:6" x14ac:dyDescent="0.25">
      <c r="A302" s="3" t="s">
        <v>1021</v>
      </c>
      <c r="B302" s="3" t="s">
        <v>1025</v>
      </c>
      <c r="C302" s="3" t="s">
        <v>1026</v>
      </c>
      <c r="D302" s="3" t="s">
        <v>1027</v>
      </c>
      <c r="E302" s="3" t="str">
        <f>CONCATENATE(B302,".",A302,"@jobcenter-ge.de")</f>
        <v>Ilona.Schroer@jobcenter-ge.de</v>
      </c>
      <c r="F302" s="70" t="s">
        <v>23</v>
      </c>
    </row>
    <row r="303" spans="1:6" x14ac:dyDescent="0.25">
      <c r="A303" s="3" t="s">
        <v>1028</v>
      </c>
      <c r="B303" s="3" t="s">
        <v>1029</v>
      </c>
      <c r="C303" s="3" t="s">
        <v>1030</v>
      </c>
      <c r="D303" s="3" t="s">
        <v>1031</v>
      </c>
      <c r="E303" s="3" t="str">
        <f>CONCATENATE(B303,".",A303,"@jobcenter-ge.de")</f>
        <v>Stephanie.Schulte@jobcenter-ge.de</v>
      </c>
      <c r="F303" s="70" t="s">
        <v>23</v>
      </c>
    </row>
    <row r="304" spans="1:6" x14ac:dyDescent="0.25">
      <c r="A304" s="3" t="s">
        <v>1032</v>
      </c>
      <c r="B304" s="3" t="s">
        <v>84</v>
      </c>
      <c r="C304" s="3" t="s">
        <v>1033</v>
      </c>
      <c r="D304" s="3" t="s">
        <v>1034</v>
      </c>
      <c r="E304" s="4" t="s">
        <v>1366</v>
      </c>
      <c r="F304" s="71" t="s">
        <v>1341</v>
      </c>
    </row>
    <row r="305" spans="1:6" x14ac:dyDescent="0.25">
      <c r="A305" s="3" t="s">
        <v>1035</v>
      </c>
      <c r="B305" s="3" t="s">
        <v>1036</v>
      </c>
      <c r="C305" s="3" t="s">
        <v>1037</v>
      </c>
      <c r="D305" s="3" t="s">
        <v>1038</v>
      </c>
      <c r="E305" s="3" t="str">
        <f t="shared" ref="E305:E338" si="17">CONCATENATE(B305,".",A305,"@jobcenter-ge.de")</f>
        <v>Waltraud.Schuman@jobcenter-ge.de</v>
      </c>
      <c r="F305" s="70" t="s">
        <v>23</v>
      </c>
    </row>
    <row r="306" spans="1:6" x14ac:dyDescent="0.25">
      <c r="A306" s="3" t="s">
        <v>1039</v>
      </c>
      <c r="B306" s="3" t="s">
        <v>509</v>
      </c>
      <c r="C306" s="3" t="s">
        <v>1040</v>
      </c>
      <c r="D306" s="3" t="s">
        <v>1041</v>
      </c>
      <c r="E306" s="3" t="str">
        <f t="shared" si="17"/>
        <v>Heike.Seyfert@jobcenter-ge.de</v>
      </c>
      <c r="F306" s="70" t="s">
        <v>23</v>
      </c>
    </row>
    <row r="307" spans="1:6" x14ac:dyDescent="0.25">
      <c r="A307" s="3" t="s">
        <v>1042</v>
      </c>
      <c r="B307" s="3" t="s">
        <v>463</v>
      </c>
      <c r="C307" s="3" t="s">
        <v>1043</v>
      </c>
      <c r="D307" s="3" t="s">
        <v>1044</v>
      </c>
      <c r="E307" s="3" t="str">
        <f t="shared" si="17"/>
        <v>Nadine.Siebert@jobcenter-ge.de</v>
      </c>
      <c r="F307" s="73">
        <v>222</v>
      </c>
    </row>
    <row r="308" spans="1:6" x14ac:dyDescent="0.25">
      <c r="A308" s="3" t="s">
        <v>1045</v>
      </c>
      <c r="B308" s="3" t="s">
        <v>123</v>
      </c>
      <c r="C308" s="3" t="s">
        <v>1046</v>
      </c>
      <c r="D308" s="3" t="s">
        <v>1047</v>
      </c>
      <c r="E308" s="3" t="str">
        <f t="shared" si="17"/>
        <v>Manuela.Siepmann@jobcenter-ge.de</v>
      </c>
      <c r="F308" s="70" t="s">
        <v>23</v>
      </c>
    </row>
    <row r="309" spans="1:6" x14ac:dyDescent="0.25">
      <c r="A309" s="3" t="s">
        <v>1048</v>
      </c>
      <c r="B309" s="3" t="s">
        <v>681</v>
      </c>
      <c r="C309" s="3" t="s">
        <v>1049</v>
      </c>
      <c r="D309" s="3" t="s">
        <v>1050</v>
      </c>
      <c r="E309" s="3" t="str">
        <f t="shared" si="17"/>
        <v>Jessica.Simossek-Mund@jobcenter-ge.de</v>
      </c>
      <c r="F309" s="70" t="s">
        <v>23</v>
      </c>
    </row>
    <row r="310" spans="1:6" x14ac:dyDescent="0.25">
      <c r="A310" s="3" t="s">
        <v>1051</v>
      </c>
      <c r="B310" s="3" t="s">
        <v>57</v>
      </c>
      <c r="C310" s="3" t="s">
        <v>1052</v>
      </c>
      <c r="D310" s="3" t="s">
        <v>1053</v>
      </c>
      <c r="E310" s="3" t="str">
        <f t="shared" si="17"/>
        <v>Sebastian.Skodda@jobcenter-ge.de</v>
      </c>
      <c r="F310" s="70" t="s">
        <v>23</v>
      </c>
    </row>
    <row r="311" spans="1:6" x14ac:dyDescent="0.25">
      <c r="A311" s="3" t="s">
        <v>1054</v>
      </c>
      <c r="B311" s="3" t="s">
        <v>940</v>
      </c>
      <c r="C311" s="3" t="s">
        <v>1055</v>
      </c>
      <c r="D311" s="3" t="s">
        <v>1056</v>
      </c>
      <c r="E311" s="3" t="str">
        <f t="shared" si="17"/>
        <v>Joachim.Söller@jobcenter-ge.de</v>
      </c>
      <c r="F311" s="70" t="s">
        <v>23</v>
      </c>
    </row>
    <row r="312" spans="1:6" x14ac:dyDescent="0.25">
      <c r="A312" s="3" t="s">
        <v>1057</v>
      </c>
      <c r="B312" s="3" t="s">
        <v>1058</v>
      </c>
      <c r="C312" s="3" t="s">
        <v>1059</v>
      </c>
      <c r="D312" s="3" t="s">
        <v>1060</v>
      </c>
      <c r="E312" s="3" t="str">
        <f t="shared" si="17"/>
        <v>Annabella.Sollich@jobcenter-ge.de</v>
      </c>
      <c r="F312" s="70" t="s">
        <v>23</v>
      </c>
    </row>
    <row r="313" spans="1:6" x14ac:dyDescent="0.25">
      <c r="A313" s="3" t="s">
        <v>1061</v>
      </c>
      <c r="B313" s="3" t="s">
        <v>60</v>
      </c>
      <c r="C313" s="3" t="s">
        <v>1065</v>
      </c>
      <c r="D313" s="3" t="s">
        <v>1066</v>
      </c>
      <c r="E313" s="3" t="str">
        <f t="shared" si="17"/>
        <v>Jennifer.Sommer@jobcenter-ge.de</v>
      </c>
      <c r="F313" s="70" t="s">
        <v>23</v>
      </c>
    </row>
    <row r="314" spans="1:6" x14ac:dyDescent="0.25">
      <c r="A314" s="3" t="s">
        <v>1061</v>
      </c>
      <c r="B314" s="3" t="s">
        <v>1062</v>
      </c>
      <c r="C314" s="3" t="s">
        <v>1063</v>
      </c>
      <c r="D314" s="3" t="s">
        <v>1064</v>
      </c>
      <c r="E314" s="3" t="str">
        <f t="shared" si="17"/>
        <v>René.Sommer@jobcenter-ge.de</v>
      </c>
      <c r="F314" s="70" t="s">
        <v>23</v>
      </c>
    </row>
    <row r="315" spans="1:6" x14ac:dyDescent="0.25">
      <c r="A315" s="4" t="s">
        <v>1067</v>
      </c>
      <c r="B315" s="4" t="s">
        <v>270</v>
      </c>
      <c r="C315" s="3" t="s">
        <v>1626</v>
      </c>
      <c r="D315" s="3" t="s">
        <v>1068</v>
      </c>
      <c r="E315" s="3" t="str">
        <f t="shared" si="17"/>
        <v>Claudia.Sossin-Arbatow@jobcenter-ge.de</v>
      </c>
      <c r="F315" s="70" t="s">
        <v>1341</v>
      </c>
    </row>
    <row r="316" spans="1:6" x14ac:dyDescent="0.25">
      <c r="A316" s="3" t="s">
        <v>1069</v>
      </c>
      <c r="B316" s="3" t="s">
        <v>983</v>
      </c>
      <c r="C316" s="3" t="s">
        <v>1070</v>
      </c>
      <c r="D316" s="3" t="s">
        <v>1071</v>
      </c>
      <c r="E316" s="3" t="str">
        <f t="shared" si="17"/>
        <v>Sina.Spickermann@jobcenter-ge.de</v>
      </c>
      <c r="F316" s="70" t="s">
        <v>23</v>
      </c>
    </row>
    <row r="317" spans="1:6" x14ac:dyDescent="0.25">
      <c r="A317" s="3" t="s">
        <v>1073</v>
      </c>
      <c r="B317" s="3" t="s">
        <v>152</v>
      </c>
      <c r="C317" s="3" t="s">
        <v>1074</v>
      </c>
      <c r="D317" s="3" t="s">
        <v>1075</v>
      </c>
      <c r="E317" s="3" t="str">
        <f t="shared" si="17"/>
        <v>Thomas.Steinbach@jobcenter-ge.de</v>
      </c>
      <c r="F317" s="70" t="s">
        <v>23</v>
      </c>
    </row>
    <row r="318" spans="1:6" x14ac:dyDescent="0.25">
      <c r="A318" s="3" t="s">
        <v>1076</v>
      </c>
      <c r="B318" s="3" t="s">
        <v>622</v>
      </c>
      <c r="C318" s="3" t="s">
        <v>1077</v>
      </c>
      <c r="D318" s="3" t="s">
        <v>1078</v>
      </c>
      <c r="E318" s="3" t="str">
        <f t="shared" si="17"/>
        <v>Andre.Steinecke@jobcenter-ge.de</v>
      </c>
      <c r="F318" s="70" t="s">
        <v>23</v>
      </c>
    </row>
    <row r="319" spans="1:6" x14ac:dyDescent="0.25">
      <c r="A319" s="3" t="s">
        <v>1079</v>
      </c>
      <c r="B319" s="3" t="s">
        <v>1080</v>
      </c>
      <c r="C319" s="3" t="s">
        <v>1081</v>
      </c>
      <c r="D319" s="3" t="s">
        <v>1082</v>
      </c>
      <c r="E319" s="3" t="str">
        <f t="shared" si="17"/>
        <v>Mark.Steinke@jobcenter-ge.de</v>
      </c>
      <c r="F319" s="70" t="s">
        <v>23</v>
      </c>
    </row>
    <row r="320" spans="1:6" x14ac:dyDescent="0.25">
      <c r="A320" s="3" t="s">
        <v>1083</v>
      </c>
      <c r="B320" s="3" t="s">
        <v>808</v>
      </c>
      <c r="C320" s="3" t="s">
        <v>1084</v>
      </c>
      <c r="D320" s="3" t="s">
        <v>1085</v>
      </c>
      <c r="E320" s="3" t="str">
        <f t="shared" si="17"/>
        <v>Regina.Stephan-Jankowski@jobcenter-ge.de</v>
      </c>
      <c r="F320" s="70" t="s">
        <v>23</v>
      </c>
    </row>
    <row r="321" spans="1:6" x14ac:dyDescent="0.25">
      <c r="A321" s="3" t="s">
        <v>1522</v>
      </c>
      <c r="B321" s="3" t="s">
        <v>1523</v>
      </c>
      <c r="C321" s="3" t="s">
        <v>1524</v>
      </c>
      <c r="D321" s="3" t="s">
        <v>298</v>
      </c>
      <c r="E321" s="4" t="str">
        <f t="shared" si="17"/>
        <v>Elgin.Strick@jobcenter-ge.de</v>
      </c>
      <c r="F321">
        <v>321</v>
      </c>
    </row>
    <row r="322" spans="1:6" x14ac:dyDescent="0.25">
      <c r="A322" s="3" t="s">
        <v>1086</v>
      </c>
      <c r="B322" s="3" t="s">
        <v>1087</v>
      </c>
      <c r="C322" s="3" t="s">
        <v>1088</v>
      </c>
      <c r="D322" s="3" t="s">
        <v>1089</v>
      </c>
      <c r="E322" s="3" t="str">
        <f t="shared" si="17"/>
        <v>Karin.Strietholt@jobcenter-ge.de</v>
      </c>
      <c r="F322" s="70" t="s">
        <v>23</v>
      </c>
    </row>
    <row r="323" spans="1:6" x14ac:dyDescent="0.25">
      <c r="A323" s="3" t="s">
        <v>1090</v>
      </c>
      <c r="B323" s="3" t="s">
        <v>1091</v>
      </c>
      <c r="C323" s="3" t="s">
        <v>1092</v>
      </c>
      <c r="D323" s="3" t="s">
        <v>1093</v>
      </c>
      <c r="E323" s="3" t="str">
        <f t="shared" si="17"/>
        <v>Lisa.Szarnych@jobcenter-ge.de</v>
      </c>
      <c r="F323" s="70" t="s">
        <v>23</v>
      </c>
    </row>
    <row r="324" spans="1:6" x14ac:dyDescent="0.25">
      <c r="A324" s="3" t="s">
        <v>1094</v>
      </c>
      <c r="B324" s="3" t="s">
        <v>60</v>
      </c>
      <c r="C324" s="3" t="s">
        <v>1095</v>
      </c>
      <c r="D324" s="3" t="s">
        <v>1096</v>
      </c>
      <c r="E324" s="3" t="str">
        <f t="shared" si="17"/>
        <v>Jennifer.Szesny@jobcenter-ge.de</v>
      </c>
      <c r="F324" s="70" t="s">
        <v>23</v>
      </c>
    </row>
    <row r="325" spans="1:6" x14ac:dyDescent="0.25">
      <c r="A325" s="3" t="s">
        <v>1097</v>
      </c>
      <c r="B325" s="3" t="s">
        <v>1098</v>
      </c>
      <c r="C325" s="3" t="s">
        <v>1099</v>
      </c>
      <c r="D325" s="3" t="s">
        <v>1100</v>
      </c>
      <c r="E325" s="3" t="str">
        <f t="shared" si="17"/>
        <v>Diana.Tacke@jobcenter-ge.de</v>
      </c>
      <c r="F325" s="70" t="s">
        <v>1330</v>
      </c>
    </row>
    <row r="326" spans="1:6" x14ac:dyDescent="0.25">
      <c r="A326" s="3" t="s">
        <v>1101</v>
      </c>
      <c r="B326" s="3" t="s">
        <v>49</v>
      </c>
      <c r="C326" s="3" t="s">
        <v>1102</v>
      </c>
      <c r="D326" s="3" t="s">
        <v>1103</v>
      </c>
      <c r="E326" s="3" t="str">
        <f t="shared" si="17"/>
        <v>Nicole.Tewes@jobcenter-ge.de</v>
      </c>
      <c r="F326" s="70" t="s">
        <v>23</v>
      </c>
    </row>
    <row r="327" spans="1:6" x14ac:dyDescent="0.25">
      <c r="A327" s="3" t="s">
        <v>1104</v>
      </c>
      <c r="B327" s="3" t="s">
        <v>1105</v>
      </c>
      <c r="C327" s="3" t="s">
        <v>1106</v>
      </c>
      <c r="D327" s="3" t="s">
        <v>1107</v>
      </c>
      <c r="E327" s="3" t="str">
        <f t="shared" si="17"/>
        <v>Alina.Thoms@jobcenter-ge.de</v>
      </c>
      <c r="F327" s="70" t="s">
        <v>23</v>
      </c>
    </row>
    <row r="328" spans="1:6" x14ac:dyDescent="0.25">
      <c r="A328" s="3" t="s">
        <v>1108</v>
      </c>
      <c r="B328" s="3" t="s">
        <v>84</v>
      </c>
      <c r="C328" s="3" t="s">
        <v>1109</v>
      </c>
      <c r="D328" s="3" t="s">
        <v>1110</v>
      </c>
      <c r="E328" s="3" t="str">
        <f t="shared" si="17"/>
        <v>Michael.Tiedmann@jobcenter-ge.de</v>
      </c>
      <c r="F328" s="70" t="s">
        <v>23</v>
      </c>
    </row>
    <row r="329" spans="1:6" x14ac:dyDescent="0.25">
      <c r="A329" s="3" t="s">
        <v>1111</v>
      </c>
      <c r="B329" s="3" t="s">
        <v>352</v>
      </c>
      <c r="C329" s="3" t="s">
        <v>1112</v>
      </c>
      <c r="D329" s="3" t="s">
        <v>1113</v>
      </c>
      <c r="E329" s="3" t="str">
        <f t="shared" si="17"/>
        <v>Stefan.Tonak@jobcenter-ge.de</v>
      </c>
      <c r="F329" s="71" t="s">
        <v>23</v>
      </c>
    </row>
    <row r="330" spans="1:6" x14ac:dyDescent="0.25">
      <c r="A330" s="3" t="s">
        <v>1114</v>
      </c>
      <c r="B330" s="3" t="s">
        <v>193</v>
      </c>
      <c r="C330" s="3" t="s">
        <v>1115</v>
      </c>
      <c r="D330" s="3" t="s">
        <v>1116</v>
      </c>
      <c r="E330" s="3" t="str">
        <f t="shared" si="17"/>
        <v>Marina.Traeger@jobcenter-ge.de</v>
      </c>
      <c r="F330" s="70" t="s">
        <v>23</v>
      </c>
    </row>
    <row r="331" spans="1:6" x14ac:dyDescent="0.25">
      <c r="A331" s="3" t="s">
        <v>1117</v>
      </c>
      <c r="B331" s="3" t="s">
        <v>552</v>
      </c>
      <c r="C331" s="3" t="s">
        <v>1118</v>
      </c>
      <c r="D331" s="3" t="s">
        <v>1119</v>
      </c>
      <c r="E331" s="3" t="str">
        <f t="shared" si="17"/>
        <v>Andreas.Traut@jobcenter-ge.de</v>
      </c>
      <c r="F331" s="70" t="s">
        <v>23</v>
      </c>
    </row>
    <row r="332" spans="1:6" x14ac:dyDescent="0.25">
      <c r="A332" s="3" t="s">
        <v>1624</v>
      </c>
      <c r="B332" s="3" t="s">
        <v>197</v>
      </c>
      <c r="C332" s="3" t="s">
        <v>1625</v>
      </c>
      <c r="D332" s="3" t="s">
        <v>912</v>
      </c>
      <c r="E332" s="4" t="str">
        <f t="shared" si="17"/>
        <v>Angelika.Trojan@jobcenter-ge.de</v>
      </c>
      <c r="F332">
        <v>222</v>
      </c>
    </row>
    <row r="333" spans="1:6" x14ac:dyDescent="0.25">
      <c r="A333" s="3" t="s">
        <v>1120</v>
      </c>
      <c r="B333" s="3" t="s">
        <v>1121</v>
      </c>
      <c r="C333" s="3" t="s">
        <v>1122</v>
      </c>
      <c r="D333" s="3" t="s">
        <v>1123</v>
      </c>
      <c r="E333" s="3" t="str">
        <f t="shared" si="17"/>
        <v>Dörte.Tünschel-Kuckluck@jobcenter-ge.de</v>
      </c>
      <c r="F333" s="70" t="s">
        <v>23</v>
      </c>
    </row>
    <row r="334" spans="1:6" x14ac:dyDescent="0.25">
      <c r="A334" s="3" t="s">
        <v>1124</v>
      </c>
      <c r="B334" s="3" t="s">
        <v>1125</v>
      </c>
      <c r="C334" s="3" t="s">
        <v>1126</v>
      </c>
      <c r="D334" s="3" t="s">
        <v>1127</v>
      </c>
      <c r="E334" s="3" t="str">
        <f t="shared" si="17"/>
        <v>Fulya.Ucak@jobcenter-ge.de</v>
      </c>
      <c r="F334" s="70" t="s">
        <v>23</v>
      </c>
    </row>
    <row r="335" spans="1:6" x14ac:dyDescent="0.25">
      <c r="A335" s="3" t="s">
        <v>1128</v>
      </c>
      <c r="B335" s="3" t="s">
        <v>338</v>
      </c>
      <c r="C335" s="3" t="s">
        <v>1129</v>
      </c>
      <c r="D335" s="3" t="s">
        <v>1130</v>
      </c>
      <c r="E335" s="3" t="str">
        <f t="shared" si="17"/>
        <v>Tabea.Uhren@jobcenter-ge.de</v>
      </c>
      <c r="F335" s="70" t="s">
        <v>23</v>
      </c>
    </row>
    <row r="336" spans="1:6" x14ac:dyDescent="0.25">
      <c r="A336" s="3" t="s">
        <v>1131</v>
      </c>
      <c r="B336" s="3" t="s">
        <v>1007</v>
      </c>
      <c r="C336" s="3" t="s">
        <v>1132</v>
      </c>
      <c r="D336" s="3" t="s">
        <v>1009</v>
      </c>
      <c r="E336" s="3" t="str">
        <f t="shared" si="17"/>
        <v>Anika.Unger@jobcenter-ge.de</v>
      </c>
      <c r="F336" s="70" t="s">
        <v>23</v>
      </c>
    </row>
    <row r="337" spans="1:6" x14ac:dyDescent="0.25">
      <c r="A337" s="3" t="s">
        <v>1133</v>
      </c>
      <c r="B337" s="3" t="s">
        <v>270</v>
      </c>
      <c r="C337" s="3" t="s">
        <v>1134</v>
      </c>
      <c r="D337" s="3" t="s">
        <v>1135</v>
      </c>
      <c r="E337" s="3" t="str">
        <f t="shared" si="17"/>
        <v>Claudia.Unglaub@jobcenter-ge.de</v>
      </c>
      <c r="F337" s="70" t="s">
        <v>23</v>
      </c>
    </row>
    <row r="338" spans="1:6" x14ac:dyDescent="0.25">
      <c r="A338" s="3" t="s">
        <v>1136</v>
      </c>
      <c r="B338" s="3" t="s">
        <v>1137</v>
      </c>
      <c r="C338" s="3" t="s">
        <v>1138</v>
      </c>
      <c r="D338" s="3" t="s">
        <v>1139</v>
      </c>
      <c r="E338" s="3" t="str">
        <f t="shared" si="17"/>
        <v>Britta.Vaid@jobcenter-ge.de</v>
      </c>
      <c r="F338" s="70" t="s">
        <v>23</v>
      </c>
    </row>
    <row r="339" spans="1:6" x14ac:dyDescent="0.25">
      <c r="A339" s="3" t="s">
        <v>1438</v>
      </c>
      <c r="B339" s="3" t="s">
        <v>398</v>
      </c>
      <c r="C339" s="3" t="s">
        <v>1439</v>
      </c>
      <c r="D339" s="3" t="s">
        <v>1072</v>
      </c>
      <c r="E339" s="3" t="s">
        <v>1451</v>
      </c>
      <c r="F339" s="70" t="s">
        <v>1356</v>
      </c>
    </row>
    <row r="340" spans="1:6" x14ac:dyDescent="0.25">
      <c r="A340" s="3" t="s">
        <v>1140</v>
      </c>
      <c r="B340" s="3" t="s">
        <v>1141</v>
      </c>
      <c r="C340" s="3" t="s">
        <v>1142</v>
      </c>
      <c r="D340" s="3" t="s">
        <v>1143</v>
      </c>
      <c r="E340" s="3" t="str">
        <f t="shared" ref="E340:E352" si="18">CONCATENATE(B340,".",A340,"@jobcenter-ge.de")</f>
        <v>Josef.Vogt@jobcenter-ge.de</v>
      </c>
      <c r="F340" s="70" t="s">
        <v>23</v>
      </c>
    </row>
    <row r="341" spans="1:6" x14ac:dyDescent="0.25">
      <c r="A341" s="3" t="s">
        <v>1144</v>
      </c>
      <c r="B341" s="3" t="s">
        <v>409</v>
      </c>
      <c r="C341" s="3" t="s">
        <v>1145</v>
      </c>
      <c r="D341" s="3" t="s">
        <v>1146</v>
      </c>
      <c r="E341" s="3" t="str">
        <f t="shared" si="18"/>
        <v>Linda.Voßenberger@jobcenter-ge.de</v>
      </c>
      <c r="F341" s="70" t="s">
        <v>23</v>
      </c>
    </row>
    <row r="342" spans="1:6" x14ac:dyDescent="0.25">
      <c r="A342" s="3" t="s">
        <v>1147</v>
      </c>
      <c r="B342" s="3" t="s">
        <v>509</v>
      </c>
      <c r="C342" s="3" t="s">
        <v>1148</v>
      </c>
      <c r="D342" s="3" t="s">
        <v>1149</v>
      </c>
      <c r="E342" s="3" t="str">
        <f t="shared" si="18"/>
        <v>Heike.Waldhoff@jobcenter-ge.de</v>
      </c>
      <c r="F342" s="70" t="s">
        <v>23</v>
      </c>
    </row>
    <row r="343" spans="1:6" x14ac:dyDescent="0.25">
      <c r="A343" s="3" t="s">
        <v>1150</v>
      </c>
      <c r="B343" s="3" t="s">
        <v>1151</v>
      </c>
      <c r="C343" s="3" t="s">
        <v>1152</v>
      </c>
      <c r="D343" s="3" t="s">
        <v>1153</v>
      </c>
      <c r="E343" s="3" t="str">
        <f t="shared" si="18"/>
        <v>Eric.Waldmann@jobcenter-ge.de</v>
      </c>
      <c r="F343" s="70" t="s">
        <v>23</v>
      </c>
    </row>
    <row r="344" spans="1:6" x14ac:dyDescent="0.25">
      <c r="A344" s="3" t="s">
        <v>1154</v>
      </c>
      <c r="B344" s="3" t="s">
        <v>509</v>
      </c>
      <c r="C344" s="3" t="s">
        <v>1155</v>
      </c>
      <c r="D344" s="3" t="s">
        <v>1156</v>
      </c>
      <c r="E344" s="3" t="str">
        <f t="shared" si="18"/>
        <v>Heike.Wallbaum@jobcenter-ge.de</v>
      </c>
      <c r="F344" s="70" t="s">
        <v>23</v>
      </c>
    </row>
    <row r="345" spans="1:6" x14ac:dyDescent="0.25">
      <c r="A345" s="3" t="s">
        <v>41</v>
      </c>
      <c r="B345" s="3" t="s">
        <v>49</v>
      </c>
      <c r="C345" s="3" t="s">
        <v>1157</v>
      </c>
      <c r="D345" s="3" t="s">
        <v>1158</v>
      </c>
      <c r="E345" s="3" t="str">
        <f t="shared" si="18"/>
        <v>Nicole.Walter@jobcenter-ge.de</v>
      </c>
      <c r="F345" s="70" t="s">
        <v>23</v>
      </c>
    </row>
    <row r="346" spans="1:6" x14ac:dyDescent="0.25">
      <c r="A346" s="3" t="s">
        <v>41</v>
      </c>
      <c r="B346" s="3" t="s">
        <v>25</v>
      </c>
      <c r="C346" s="3" t="s">
        <v>1159</v>
      </c>
      <c r="D346" s="3" t="s">
        <v>1160</v>
      </c>
      <c r="E346" s="3" t="str">
        <f t="shared" si="18"/>
        <v>Sandra.Walter@jobcenter-ge.de</v>
      </c>
      <c r="F346" s="70" t="s">
        <v>23</v>
      </c>
    </row>
    <row r="347" spans="1:6" x14ac:dyDescent="0.25">
      <c r="A347" s="3" t="s">
        <v>1161</v>
      </c>
      <c r="B347" s="3" t="s">
        <v>1162</v>
      </c>
      <c r="C347" s="3" t="s">
        <v>1163</v>
      </c>
      <c r="D347" s="3" t="s">
        <v>1164</v>
      </c>
      <c r="E347" s="3" t="str">
        <f t="shared" si="18"/>
        <v>Robert.Warmbier@jobcenter-ge.de</v>
      </c>
      <c r="F347" s="70" t="s">
        <v>23</v>
      </c>
    </row>
    <row r="348" spans="1:6" x14ac:dyDescent="0.25">
      <c r="A348" s="3" t="s">
        <v>1165</v>
      </c>
      <c r="B348" s="3" t="s">
        <v>1166</v>
      </c>
      <c r="C348" s="3" t="s">
        <v>1167</v>
      </c>
      <c r="D348" s="3" t="s">
        <v>1168</v>
      </c>
      <c r="E348" s="3" t="str">
        <f t="shared" si="18"/>
        <v>Nicola.Wäss@jobcenter-ge.de</v>
      </c>
      <c r="F348" s="70" t="s">
        <v>23</v>
      </c>
    </row>
    <row r="349" spans="1:6" x14ac:dyDescent="0.25">
      <c r="A349" s="4" t="s">
        <v>1169</v>
      </c>
      <c r="B349" s="3" t="s">
        <v>384</v>
      </c>
      <c r="C349" s="3" t="s">
        <v>1170</v>
      </c>
      <c r="D349" s="3" t="s">
        <v>1171</v>
      </c>
      <c r="E349" s="3" t="str">
        <f t="shared" si="18"/>
        <v>Simon.Wawrzyniak@jobcenter-ge.de</v>
      </c>
      <c r="F349" s="71" t="s">
        <v>23</v>
      </c>
    </row>
    <row r="350" spans="1:6" x14ac:dyDescent="0.25">
      <c r="A350" s="3" t="s">
        <v>1172</v>
      </c>
      <c r="B350" s="3" t="s">
        <v>1173</v>
      </c>
      <c r="C350" s="3" t="s">
        <v>1174</v>
      </c>
      <c r="D350" s="3" t="s">
        <v>1175</v>
      </c>
      <c r="E350" s="3" t="str">
        <f t="shared" si="18"/>
        <v>Manuel.Weber@jobcenter-ge.de</v>
      </c>
      <c r="F350" s="70" t="s">
        <v>23</v>
      </c>
    </row>
    <row r="351" spans="1:6" x14ac:dyDescent="0.25">
      <c r="A351" s="3" t="s">
        <v>1176</v>
      </c>
      <c r="B351" s="3" t="s">
        <v>1177</v>
      </c>
      <c r="C351" s="3" t="s">
        <v>1178</v>
      </c>
      <c r="D351" s="3" t="s">
        <v>1179</v>
      </c>
      <c r="E351" s="3" t="str">
        <f t="shared" si="18"/>
        <v>Gianna.Weidlich@jobcenter-ge.de</v>
      </c>
      <c r="F351" s="70" t="s">
        <v>23</v>
      </c>
    </row>
    <row r="352" spans="1:6" x14ac:dyDescent="0.25">
      <c r="A352" s="3" t="s">
        <v>1180</v>
      </c>
      <c r="B352" s="3" t="s">
        <v>1181</v>
      </c>
      <c r="C352" s="3" t="s">
        <v>1182</v>
      </c>
      <c r="D352" s="3" t="s">
        <v>1183</v>
      </c>
      <c r="E352" s="3" t="str">
        <f t="shared" si="18"/>
        <v>Uwe.Weinand@jobcenter-ge.de</v>
      </c>
      <c r="F352" s="70" t="s">
        <v>23</v>
      </c>
    </row>
    <row r="353" spans="1:6" x14ac:dyDescent="0.25">
      <c r="A353" s="3" t="s">
        <v>1184</v>
      </c>
      <c r="B353" s="3" t="s">
        <v>84</v>
      </c>
      <c r="C353" s="3" t="s">
        <v>1185</v>
      </c>
      <c r="D353" s="3" t="s">
        <v>1186</v>
      </c>
      <c r="E353" s="3" t="s">
        <v>1329</v>
      </c>
      <c r="F353" s="71" t="s">
        <v>916</v>
      </c>
    </row>
    <row r="354" spans="1:6" x14ac:dyDescent="0.25">
      <c r="A354" s="3" t="s">
        <v>1187</v>
      </c>
      <c r="B354" s="3" t="s">
        <v>1098</v>
      </c>
      <c r="C354" s="3" t="s">
        <v>1191</v>
      </c>
      <c r="D354" s="3" t="s">
        <v>1192</v>
      </c>
      <c r="E354" s="3" t="str">
        <f>CONCATENATE(B354,".",A354,"@jobcenter-ge.de")</f>
        <v>Diana.Weiß@jobcenter-ge.de</v>
      </c>
      <c r="F354" s="70" t="s">
        <v>23</v>
      </c>
    </row>
    <row r="355" spans="1:6" x14ac:dyDescent="0.25">
      <c r="A355" s="3" t="s">
        <v>1187</v>
      </c>
      <c r="B355" s="3" t="s">
        <v>1188</v>
      </c>
      <c r="C355" s="3" t="s">
        <v>1189</v>
      </c>
      <c r="D355" s="3" t="s">
        <v>1190</v>
      </c>
      <c r="E355" s="3" t="str">
        <f>CONCATENATE(B355,".",A355,"@jobcenter-ge.de")</f>
        <v>Thorsten.Weiß@jobcenter-ge.de</v>
      </c>
      <c r="F355" s="70" t="s">
        <v>23</v>
      </c>
    </row>
    <row r="356" spans="1:6" x14ac:dyDescent="0.25">
      <c r="A356" s="3" t="s">
        <v>1193</v>
      </c>
      <c r="B356" s="3" t="s">
        <v>1194</v>
      </c>
      <c r="C356" s="3" t="s">
        <v>1195</v>
      </c>
      <c r="D356" s="3" t="s">
        <v>1196</v>
      </c>
      <c r="E356" t="s">
        <v>1197</v>
      </c>
      <c r="F356" s="70" t="s">
        <v>23</v>
      </c>
    </row>
    <row r="357" spans="1:6" x14ac:dyDescent="0.25">
      <c r="A357" s="3" t="s">
        <v>1198</v>
      </c>
      <c r="B357" s="3" t="s">
        <v>60</v>
      </c>
      <c r="C357" s="3" t="s">
        <v>1199</v>
      </c>
      <c r="D357" s="3" t="s">
        <v>1200</v>
      </c>
      <c r="E357" s="3" t="str">
        <f>CONCATENATE(B357,".",A357,"@jobcenter-ge.de")</f>
        <v>Jennifer.Whyte@jobcenter-ge.de</v>
      </c>
      <c r="F357" s="70" t="s">
        <v>23</v>
      </c>
    </row>
    <row r="358" spans="1:6" x14ac:dyDescent="0.25">
      <c r="A358" s="28" t="s">
        <v>1296</v>
      </c>
      <c r="B358" s="28" t="s">
        <v>1297</v>
      </c>
      <c r="C358" s="29" t="str">
        <f>CONCATENATE(A358," ",B358)</f>
        <v>Wiegand Cornelia</v>
      </c>
      <c r="D358" s="3" t="s">
        <v>430</v>
      </c>
      <c r="E358" t="s">
        <v>1298</v>
      </c>
      <c r="F358" s="73">
        <v>222</v>
      </c>
    </row>
    <row r="359" spans="1:6" x14ac:dyDescent="0.25">
      <c r="A359" s="3" t="s">
        <v>1201</v>
      </c>
      <c r="B359" s="3" t="s">
        <v>509</v>
      </c>
      <c r="C359" s="3" t="s">
        <v>1202</v>
      </c>
      <c r="D359" s="3" t="s">
        <v>1203</v>
      </c>
      <c r="E359" s="3" t="str">
        <f t="shared" ref="E359:E376" si="19">CONCATENATE(B359,".",A359,"@jobcenter-ge.de")</f>
        <v>Heike.Wilke@jobcenter-ge.de</v>
      </c>
      <c r="F359" s="70" t="s">
        <v>23</v>
      </c>
    </row>
    <row r="360" spans="1:6" x14ac:dyDescent="0.25">
      <c r="A360" s="3" t="s">
        <v>1347</v>
      </c>
      <c r="B360" s="3" t="s">
        <v>552</v>
      </c>
      <c r="C360" s="3" t="s">
        <v>1348</v>
      </c>
      <c r="D360" s="3" t="s">
        <v>1349</v>
      </c>
      <c r="E360" s="3" t="str">
        <f t="shared" si="19"/>
        <v>Andreas.Willems@jobcenter-ge.de</v>
      </c>
      <c r="F360" s="73">
        <v>324</v>
      </c>
    </row>
    <row r="361" spans="1:6" x14ac:dyDescent="0.25">
      <c r="A361" s="3" t="s">
        <v>1204</v>
      </c>
      <c r="B361" s="3" t="s">
        <v>334</v>
      </c>
      <c r="C361" s="3" t="s">
        <v>1205</v>
      </c>
      <c r="D361" s="3" t="s">
        <v>1206</v>
      </c>
      <c r="E361" s="3" t="str">
        <f t="shared" si="19"/>
        <v>Petra.Wilzewski@jobcenter-ge.de</v>
      </c>
      <c r="F361" s="70" t="s">
        <v>23</v>
      </c>
    </row>
    <row r="362" spans="1:6" x14ac:dyDescent="0.25">
      <c r="A362" s="3" t="s">
        <v>1207</v>
      </c>
      <c r="B362" s="3" t="s">
        <v>1025</v>
      </c>
      <c r="C362" s="3" t="s">
        <v>1208</v>
      </c>
      <c r="D362" s="3" t="s">
        <v>1209</v>
      </c>
      <c r="E362" s="3" t="str">
        <f t="shared" si="19"/>
        <v>Ilona.Windheuser@jobcenter-ge.de</v>
      </c>
      <c r="F362" s="70" t="s">
        <v>23</v>
      </c>
    </row>
    <row r="363" spans="1:6" x14ac:dyDescent="0.25">
      <c r="A363" s="3" t="s">
        <v>1210</v>
      </c>
      <c r="B363" s="3" t="s">
        <v>1211</v>
      </c>
      <c r="C363" s="3" t="s">
        <v>1212</v>
      </c>
      <c r="D363" s="3" t="s">
        <v>1213</v>
      </c>
      <c r="E363" s="3" t="str">
        <f t="shared" si="19"/>
        <v>Adelheid.Windszus@jobcenter-ge.de</v>
      </c>
      <c r="F363" s="70" t="s">
        <v>23</v>
      </c>
    </row>
    <row r="364" spans="1:6" x14ac:dyDescent="0.25">
      <c r="A364" s="3" t="s">
        <v>1214</v>
      </c>
      <c r="B364" s="3" t="s">
        <v>1215</v>
      </c>
      <c r="C364" s="3" t="s">
        <v>1216</v>
      </c>
      <c r="D364" s="3" t="s">
        <v>1217</v>
      </c>
      <c r="E364" s="3" t="str">
        <f t="shared" si="19"/>
        <v>Tina Karina.Wittersheim@jobcenter-ge.de</v>
      </c>
      <c r="F364" s="70" t="s">
        <v>23</v>
      </c>
    </row>
    <row r="365" spans="1:6" x14ac:dyDescent="0.25">
      <c r="A365" s="3" t="s">
        <v>1218</v>
      </c>
      <c r="B365" s="3" t="s">
        <v>421</v>
      </c>
      <c r="C365" s="3" t="s">
        <v>1219</v>
      </c>
      <c r="D365" s="3" t="s">
        <v>1220</v>
      </c>
      <c r="E365" s="3" t="str">
        <f t="shared" si="19"/>
        <v>Kai.Woitzyk@jobcenter-ge.de</v>
      </c>
      <c r="F365" s="70" t="s">
        <v>23</v>
      </c>
    </row>
    <row r="366" spans="1:6" x14ac:dyDescent="0.25">
      <c r="A366" s="3" t="s">
        <v>1221</v>
      </c>
      <c r="B366" s="3" t="s">
        <v>1222</v>
      </c>
      <c r="C366" s="3" t="s">
        <v>1223</v>
      </c>
      <c r="D366" s="3" t="s">
        <v>1224</v>
      </c>
      <c r="E366" s="3" t="str">
        <f t="shared" si="19"/>
        <v>Lena.Wojtkowiak@jobcenter-ge.de</v>
      </c>
      <c r="F366" s="70" t="s">
        <v>23</v>
      </c>
    </row>
    <row r="367" spans="1:6" x14ac:dyDescent="0.25">
      <c r="A367" s="3" t="s">
        <v>1622</v>
      </c>
      <c r="B367" s="3" t="s">
        <v>669</v>
      </c>
      <c r="C367" s="3" t="s">
        <v>1623</v>
      </c>
      <c r="D367" s="3" t="s">
        <v>1466</v>
      </c>
      <c r="E367" s="4" t="str">
        <f t="shared" si="19"/>
        <v>Simone.Wollmuth@jobcenter-ge.de</v>
      </c>
      <c r="F367">
        <v>321</v>
      </c>
    </row>
    <row r="368" spans="1:6" x14ac:dyDescent="0.25">
      <c r="A368" s="3" t="s">
        <v>1225</v>
      </c>
      <c r="B368" s="3" t="s">
        <v>1226</v>
      </c>
      <c r="C368" s="3" t="s">
        <v>1227</v>
      </c>
      <c r="D368" s="3" t="s">
        <v>1228</v>
      </c>
      <c r="E368" s="3" t="str">
        <f t="shared" si="19"/>
        <v>Lars.Wolthaus@jobcenter-ge.de</v>
      </c>
      <c r="F368" s="70" t="s">
        <v>23</v>
      </c>
    </row>
    <row r="369" spans="1:6" x14ac:dyDescent="0.25">
      <c r="A369" s="3" t="s">
        <v>1229</v>
      </c>
      <c r="B369" s="3" t="s">
        <v>1230</v>
      </c>
      <c r="C369" s="3" t="s">
        <v>1231</v>
      </c>
      <c r="D369" s="3" t="s">
        <v>1232</v>
      </c>
      <c r="E369" s="3" t="str">
        <f t="shared" si="19"/>
        <v>Daria.Woschko@jobcenter-ge.de</v>
      </c>
      <c r="F369" s="70" t="s">
        <v>23</v>
      </c>
    </row>
    <row r="370" spans="1:6" x14ac:dyDescent="0.25">
      <c r="A370" s="3" t="s">
        <v>1233</v>
      </c>
      <c r="B370" s="3" t="s">
        <v>1234</v>
      </c>
      <c r="C370" s="3" t="s">
        <v>1235</v>
      </c>
      <c r="D370" s="3" t="s">
        <v>1236</v>
      </c>
      <c r="E370" s="3" t="str">
        <f t="shared" si="19"/>
        <v>Sibel.Yesil@jobcenter-ge.de</v>
      </c>
      <c r="F370" s="71" t="s">
        <v>978</v>
      </c>
    </row>
    <row r="371" spans="1:6" x14ac:dyDescent="0.25">
      <c r="A371" s="3" t="s">
        <v>1237</v>
      </c>
      <c r="B371" s="3" t="s">
        <v>1238</v>
      </c>
      <c r="C371" s="3" t="s">
        <v>1239</v>
      </c>
      <c r="D371" s="3" t="s">
        <v>1240</v>
      </c>
      <c r="E371" s="3" t="str">
        <f t="shared" si="19"/>
        <v>Betül.Yildirim@jobcenter-ge.de</v>
      </c>
      <c r="F371" s="70" t="s">
        <v>23</v>
      </c>
    </row>
    <row r="372" spans="1:6" x14ac:dyDescent="0.25">
      <c r="A372" s="3" t="s">
        <v>1237</v>
      </c>
      <c r="B372" s="3" t="s">
        <v>1241</v>
      </c>
      <c r="C372" s="3" t="s">
        <v>1242</v>
      </c>
      <c r="D372" s="3" t="s">
        <v>1243</v>
      </c>
      <c r="E372" s="3" t="str">
        <f t="shared" si="19"/>
        <v>Fatma.Yildirim@jobcenter-ge.de</v>
      </c>
      <c r="F372" s="70" t="s">
        <v>23</v>
      </c>
    </row>
    <row r="373" spans="1:6" x14ac:dyDescent="0.25">
      <c r="A373" s="3" t="s">
        <v>1244</v>
      </c>
      <c r="B373" s="3" t="s">
        <v>1245</v>
      </c>
      <c r="C373" s="3" t="s">
        <v>1246</v>
      </c>
      <c r="D373" s="3" t="s">
        <v>1247</v>
      </c>
      <c r="E373" s="3" t="str">
        <f t="shared" si="19"/>
        <v>Daniel.Zechel@jobcenter-ge.de</v>
      </c>
      <c r="F373" s="70" t="s">
        <v>1356</v>
      </c>
    </row>
    <row r="374" spans="1:6" x14ac:dyDescent="0.25">
      <c r="A374" s="3" t="s">
        <v>1244</v>
      </c>
      <c r="B374" s="3" t="s">
        <v>832</v>
      </c>
      <c r="C374" s="3" t="s">
        <v>1248</v>
      </c>
      <c r="D374" s="3" t="s">
        <v>1249</v>
      </c>
      <c r="E374" s="3" t="str">
        <f t="shared" si="19"/>
        <v>Sabrina.Zechel@jobcenter-ge.de</v>
      </c>
      <c r="F374" s="70" t="s">
        <v>1341</v>
      </c>
    </row>
    <row r="375" spans="1:6" x14ac:dyDescent="0.25">
      <c r="A375" s="3" t="s">
        <v>1250</v>
      </c>
      <c r="B375" s="3" t="s">
        <v>1251</v>
      </c>
      <c r="C375" s="3" t="s">
        <v>1252</v>
      </c>
      <c r="D375" s="3" t="s">
        <v>1253</v>
      </c>
      <c r="E375" s="3" t="str">
        <f t="shared" si="19"/>
        <v>Waldemar.Zelezny@jobcenter-ge.de</v>
      </c>
      <c r="F375" s="70" t="s">
        <v>23</v>
      </c>
    </row>
    <row r="376" spans="1:6" x14ac:dyDescent="0.25">
      <c r="A376" s="3" t="s">
        <v>1254</v>
      </c>
      <c r="B376" s="3" t="s">
        <v>1029</v>
      </c>
      <c r="C376" s="3" t="s">
        <v>1255</v>
      </c>
      <c r="D376" s="3" t="s">
        <v>1256</v>
      </c>
      <c r="E376" s="3" t="str">
        <f t="shared" si="19"/>
        <v>Stephanie.Zeller@jobcenter-ge.de</v>
      </c>
      <c r="F376" s="70" t="s">
        <v>23</v>
      </c>
    </row>
    <row r="377" spans="1:6" x14ac:dyDescent="0.25">
      <c r="A377" s="3" t="s">
        <v>1257</v>
      </c>
      <c r="B377" s="3" t="s">
        <v>1258</v>
      </c>
      <c r="C377" s="3" t="s">
        <v>1259</v>
      </c>
      <c r="D377" s="3" t="s">
        <v>1260</v>
      </c>
      <c r="E377" s="3" t="s">
        <v>1261</v>
      </c>
      <c r="F377" s="73" t="s">
        <v>23</v>
      </c>
    </row>
    <row r="378" spans="1:6" x14ac:dyDescent="0.25">
      <c r="A378" s="3" t="s">
        <v>1262</v>
      </c>
      <c r="B378" s="3" t="s">
        <v>305</v>
      </c>
      <c r="C378" s="3" t="s">
        <v>1263</v>
      </c>
      <c r="D378" s="3" t="s">
        <v>1264</v>
      </c>
      <c r="E378" s="3" t="str">
        <f>CONCATENATE(B378,".",A378,"@jobcenter-ge.de")</f>
        <v>Monika.Zimmer@jobcenter-ge.de</v>
      </c>
      <c r="F378" s="70" t="s">
        <v>1342</v>
      </c>
    </row>
  </sheetData>
  <sortState ref="A2:F378">
    <sortCondition ref="A2:A378"/>
    <sortCondition ref="B2:B378"/>
  </sortState>
  <hyperlinks>
    <hyperlink ref="E17" r:id="rId1"/>
    <hyperlink ref="E219" r:id="rId2"/>
    <hyperlink ref="E269" r:id="rId3"/>
    <hyperlink ref="E61" r:id="rId4"/>
  </hyperlinks>
  <pageMargins left="0.7" right="0.7" top="0.78740157499999996" bottom="0.78740157499999996" header="0.3" footer="0.3"/>
  <pageSetup paperSize="9" orientation="portrait" horizontalDpi="4294967293" verticalDpi="4294967293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opLeftCell="A22" workbookViewId="0">
      <selection activeCell="T4" sqref="T4"/>
    </sheetView>
  </sheetViews>
  <sheetFormatPr baseColWidth="10" defaultRowHeight="15.75" x14ac:dyDescent="0.25"/>
  <cols>
    <col min="1" max="1" width="13.5" customWidth="1"/>
    <col min="2" max="2" width="21.625" customWidth="1"/>
    <col min="3" max="3" width="11.5" customWidth="1"/>
    <col min="4" max="5" width="5.875" customWidth="1"/>
    <col min="6" max="6" width="7" customWidth="1"/>
    <col min="7" max="8" width="10" customWidth="1"/>
    <col min="9" max="9" width="6" customWidth="1"/>
    <col min="10" max="10" width="10.625" customWidth="1"/>
    <col min="12" max="13" width="6.375" customWidth="1"/>
    <col min="14" max="14" width="9.5" customWidth="1"/>
    <col min="15" max="15" width="5" customWidth="1"/>
  </cols>
  <sheetData>
    <row r="1" spans="1:15" x14ac:dyDescent="0.25">
      <c r="A1" t="s">
        <v>1272</v>
      </c>
    </row>
    <row r="3" spans="1:15" x14ac:dyDescent="0.25">
      <c r="A3" s="1" t="s">
        <v>1</v>
      </c>
      <c r="B3" s="1" t="s">
        <v>2</v>
      </c>
      <c r="C3" s="1" t="s">
        <v>3</v>
      </c>
      <c r="D3" s="2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1" t="s">
        <v>15</v>
      </c>
      <c r="J3" s="18" t="s">
        <v>1271</v>
      </c>
      <c r="L3" s="41" t="s">
        <v>1319</v>
      </c>
      <c r="N3" t="s">
        <v>1326</v>
      </c>
      <c r="O3" t="s">
        <v>1357</v>
      </c>
    </row>
    <row r="4" spans="1:15" x14ac:dyDescent="0.25">
      <c r="A4" s="19">
        <v>1</v>
      </c>
      <c r="B4" s="26"/>
      <c r="C4" s="26"/>
      <c r="D4" s="8"/>
      <c r="E4" s="8"/>
      <c r="F4" s="8"/>
      <c r="G4" s="23"/>
      <c r="H4" s="23"/>
      <c r="I4" s="20"/>
      <c r="J4" s="8" t="e">
        <f>TN!#REF!</f>
        <v>#REF!</v>
      </c>
      <c r="K4" s="40" t="str">
        <f>IF(E4&lt;25,"u25",IF(AND(E4&gt;24,E4&lt;50),"ü25",IF(E4&gt;=50,"50+","fehler")))</f>
        <v>u25</v>
      </c>
      <c r="L4" s="38">
        <f>(H4-G4)/30</f>
        <v>0</v>
      </c>
      <c r="N4">
        <v>0</v>
      </c>
      <c r="O4">
        <v>0</v>
      </c>
    </row>
    <row r="5" spans="1:15" x14ac:dyDescent="0.25">
      <c r="A5" s="19">
        <v>2</v>
      </c>
      <c r="B5" s="27"/>
      <c r="C5" s="27"/>
      <c r="D5" s="8"/>
      <c r="E5" s="8"/>
      <c r="F5" s="8"/>
      <c r="G5" s="23"/>
      <c r="H5" s="23"/>
      <c r="I5" s="20"/>
      <c r="J5" s="8" t="e">
        <f>TN!#REF!</f>
        <v>#REF!</v>
      </c>
      <c r="K5" s="40" t="str">
        <f t="shared" ref="K5:K68" si="0">IF(E5&lt;25,"u25",IF(AND(E5&gt;24,E5&lt;50),"ü25",IF(E5&gt;=50,"50+","fehler")))</f>
        <v>u25</v>
      </c>
      <c r="L5" s="38">
        <f t="shared" ref="L5:L68" si="1">(H5-G5)/30</f>
        <v>0</v>
      </c>
      <c r="N5">
        <v>0</v>
      </c>
      <c r="O5">
        <v>0</v>
      </c>
    </row>
    <row r="6" spans="1:15" x14ac:dyDescent="0.25">
      <c r="A6" s="19">
        <v>3</v>
      </c>
      <c r="B6" s="27"/>
      <c r="C6" s="27"/>
      <c r="D6" s="8"/>
      <c r="E6" s="8"/>
      <c r="F6" s="8"/>
      <c r="G6" s="23"/>
      <c r="H6" s="23"/>
      <c r="I6" s="20"/>
      <c r="J6" s="8" t="e">
        <f>TN!#REF!</f>
        <v>#REF!</v>
      </c>
      <c r="K6" s="40" t="str">
        <f t="shared" si="0"/>
        <v>u25</v>
      </c>
      <c r="L6" s="38">
        <f t="shared" si="1"/>
        <v>0</v>
      </c>
      <c r="N6">
        <v>1</v>
      </c>
      <c r="O6">
        <v>0</v>
      </c>
    </row>
    <row r="7" spans="1:15" x14ac:dyDescent="0.25">
      <c r="A7" s="19">
        <v>4</v>
      </c>
      <c r="B7" s="27"/>
      <c r="C7" s="27"/>
      <c r="D7" s="8"/>
      <c r="E7" s="8"/>
      <c r="F7" s="8"/>
      <c r="G7" s="23"/>
      <c r="H7" s="23"/>
      <c r="I7" s="20"/>
      <c r="J7" s="8" t="e">
        <f>TN!#REF!</f>
        <v>#REF!</v>
      </c>
      <c r="K7" s="40" t="str">
        <f t="shared" si="0"/>
        <v>u25</v>
      </c>
      <c r="L7" s="38">
        <f t="shared" si="1"/>
        <v>0</v>
      </c>
      <c r="N7">
        <v>0</v>
      </c>
      <c r="O7">
        <v>0</v>
      </c>
    </row>
    <row r="8" spans="1:15" x14ac:dyDescent="0.25">
      <c r="A8" s="19">
        <v>5</v>
      </c>
      <c r="B8" s="15"/>
      <c r="C8" s="15"/>
      <c r="D8" s="8"/>
      <c r="E8" s="8"/>
      <c r="F8" s="8"/>
      <c r="G8" s="23"/>
      <c r="H8" s="23"/>
      <c r="I8" s="20"/>
      <c r="J8" s="8" t="e">
        <f>TN!#REF!</f>
        <v>#REF!</v>
      </c>
      <c r="K8" s="40" t="str">
        <f t="shared" si="0"/>
        <v>u25</v>
      </c>
      <c r="L8" s="38">
        <f t="shared" si="1"/>
        <v>0</v>
      </c>
      <c r="N8">
        <v>0</v>
      </c>
      <c r="O8">
        <v>0</v>
      </c>
    </row>
    <row r="9" spans="1:15" x14ac:dyDescent="0.25">
      <c r="A9" s="19">
        <v>6</v>
      </c>
      <c r="B9" s="27"/>
      <c r="C9" s="27"/>
      <c r="D9" s="8"/>
      <c r="E9" s="8"/>
      <c r="F9" s="8"/>
      <c r="G9" s="23"/>
      <c r="H9" s="32"/>
      <c r="I9" s="20"/>
      <c r="J9" s="8" t="e">
        <f>TN!#REF!</f>
        <v>#REF!</v>
      </c>
      <c r="K9" s="40" t="str">
        <f t="shared" si="0"/>
        <v>u25</v>
      </c>
      <c r="L9" s="38">
        <f t="shared" si="1"/>
        <v>0</v>
      </c>
      <c r="N9">
        <v>1</v>
      </c>
      <c r="O9">
        <v>0</v>
      </c>
    </row>
    <row r="10" spans="1:15" x14ac:dyDescent="0.25">
      <c r="A10" s="19">
        <v>7</v>
      </c>
      <c r="B10" s="27"/>
      <c r="C10" s="27"/>
      <c r="D10" s="8"/>
      <c r="E10" s="8"/>
      <c r="F10" s="8"/>
      <c r="G10" s="23"/>
      <c r="H10" s="32"/>
      <c r="I10" s="20"/>
      <c r="J10" s="8" t="e">
        <f>TN!#REF!</f>
        <v>#REF!</v>
      </c>
      <c r="K10" s="40" t="str">
        <f t="shared" si="0"/>
        <v>u25</v>
      </c>
      <c r="L10" s="38">
        <f t="shared" si="1"/>
        <v>0</v>
      </c>
      <c r="N10">
        <v>0</v>
      </c>
      <c r="O10">
        <v>0</v>
      </c>
    </row>
    <row r="11" spans="1:15" x14ac:dyDescent="0.25">
      <c r="A11" s="19">
        <v>8</v>
      </c>
      <c r="B11" s="27"/>
      <c r="C11" s="27"/>
      <c r="D11" s="8"/>
      <c r="E11" s="8"/>
      <c r="F11" s="8"/>
      <c r="G11" s="23"/>
      <c r="H11" s="23"/>
      <c r="I11" s="20"/>
      <c r="J11" s="8" t="e">
        <f>TN!#REF!</f>
        <v>#REF!</v>
      </c>
      <c r="K11" s="40" t="str">
        <f t="shared" si="0"/>
        <v>u25</v>
      </c>
      <c r="L11" s="38">
        <f t="shared" si="1"/>
        <v>0</v>
      </c>
      <c r="N11">
        <v>0</v>
      </c>
      <c r="O11">
        <v>0</v>
      </c>
    </row>
    <row r="12" spans="1:15" x14ac:dyDescent="0.25">
      <c r="A12" s="19">
        <v>9</v>
      </c>
      <c r="B12" s="15"/>
      <c r="C12" s="15"/>
      <c r="D12" s="8"/>
      <c r="E12" s="8"/>
      <c r="F12" s="8"/>
      <c r="G12" s="23"/>
      <c r="H12" s="23"/>
      <c r="I12" s="20"/>
      <c r="J12" s="8" t="e">
        <f>TN!#REF!</f>
        <v>#REF!</v>
      </c>
      <c r="K12" s="40" t="str">
        <f t="shared" si="0"/>
        <v>u25</v>
      </c>
      <c r="L12" s="38">
        <f t="shared" si="1"/>
        <v>0</v>
      </c>
      <c r="N12">
        <v>1</v>
      </c>
      <c r="O12">
        <v>1</v>
      </c>
    </row>
    <row r="13" spans="1:15" x14ac:dyDescent="0.25">
      <c r="A13" s="19">
        <v>10</v>
      </c>
      <c r="B13" s="27"/>
      <c r="C13" s="27"/>
      <c r="D13" s="8"/>
      <c r="E13" s="8"/>
      <c r="F13" s="8"/>
      <c r="G13" s="23"/>
      <c r="H13" s="23"/>
      <c r="I13" s="20"/>
      <c r="J13" s="8" t="e">
        <f>TN!#REF!</f>
        <v>#REF!</v>
      </c>
      <c r="K13" s="40" t="str">
        <f t="shared" si="0"/>
        <v>u25</v>
      </c>
      <c r="L13" s="38">
        <f t="shared" si="1"/>
        <v>0</v>
      </c>
      <c r="N13">
        <v>0</v>
      </c>
      <c r="O13">
        <v>0</v>
      </c>
    </row>
    <row r="14" spans="1:15" x14ac:dyDescent="0.25">
      <c r="A14" s="19">
        <v>11</v>
      </c>
      <c r="B14" s="53"/>
      <c r="C14" s="53"/>
      <c r="D14" s="8"/>
      <c r="E14" s="8"/>
      <c r="F14" s="8"/>
      <c r="G14" s="23"/>
      <c r="H14" s="23"/>
      <c r="I14" s="20"/>
      <c r="J14" s="8" t="e">
        <f>TN!#REF!</f>
        <v>#REF!</v>
      </c>
      <c r="K14" s="40" t="str">
        <f t="shared" si="0"/>
        <v>u25</v>
      </c>
      <c r="L14" s="38">
        <f t="shared" si="1"/>
        <v>0</v>
      </c>
      <c r="N14">
        <v>1</v>
      </c>
      <c r="O14">
        <v>0</v>
      </c>
    </row>
    <row r="15" spans="1:15" x14ac:dyDescent="0.25">
      <c r="A15" s="19">
        <v>12</v>
      </c>
      <c r="B15" s="27"/>
      <c r="C15" s="27"/>
      <c r="D15" s="8"/>
      <c r="E15" s="8"/>
      <c r="F15" s="8"/>
      <c r="G15" s="23"/>
      <c r="H15" s="23"/>
      <c r="I15" s="20"/>
      <c r="J15" s="8" t="e">
        <f>TN!#REF!</f>
        <v>#REF!</v>
      </c>
      <c r="K15" s="40" t="str">
        <f t="shared" si="0"/>
        <v>u25</v>
      </c>
      <c r="L15" s="38">
        <f t="shared" si="1"/>
        <v>0</v>
      </c>
      <c r="N15">
        <v>0</v>
      </c>
      <c r="O15">
        <v>0</v>
      </c>
    </row>
    <row r="16" spans="1:15" x14ac:dyDescent="0.25">
      <c r="A16" s="19">
        <v>13</v>
      </c>
      <c r="B16" s="15"/>
      <c r="C16" s="6"/>
      <c r="D16" s="8"/>
      <c r="E16" s="8"/>
      <c r="F16" s="8"/>
      <c r="G16" s="23"/>
      <c r="H16" s="23"/>
      <c r="I16" s="20"/>
      <c r="J16" s="8" t="e">
        <f>TN!#REF!</f>
        <v>#REF!</v>
      </c>
      <c r="K16" s="40" t="str">
        <f t="shared" si="0"/>
        <v>u25</v>
      </c>
      <c r="L16" s="38">
        <f t="shared" si="1"/>
        <v>0</v>
      </c>
      <c r="N16">
        <v>0</v>
      </c>
      <c r="O16">
        <v>0</v>
      </c>
    </row>
    <row r="17" spans="1:15" x14ac:dyDescent="0.25">
      <c r="A17" s="19">
        <v>14</v>
      </c>
      <c r="B17" s="53"/>
      <c r="C17" s="53"/>
      <c r="D17" s="8"/>
      <c r="E17" s="8"/>
      <c r="F17" s="8"/>
      <c r="G17" s="23"/>
      <c r="H17" s="23"/>
      <c r="I17" s="20"/>
      <c r="J17" s="8" t="e">
        <f>TN!#REF!</f>
        <v>#REF!</v>
      </c>
      <c r="K17" s="40" t="str">
        <f t="shared" si="0"/>
        <v>u25</v>
      </c>
      <c r="L17" s="38">
        <f t="shared" si="1"/>
        <v>0</v>
      </c>
      <c r="N17">
        <v>0</v>
      </c>
      <c r="O17">
        <v>0</v>
      </c>
    </row>
    <row r="18" spans="1:15" x14ac:dyDescent="0.25">
      <c r="A18" s="19">
        <v>15</v>
      </c>
      <c r="B18" s="27"/>
      <c r="C18" s="27"/>
      <c r="D18" s="8"/>
      <c r="E18" s="8"/>
      <c r="F18" s="8"/>
      <c r="G18" s="23"/>
      <c r="H18" s="23"/>
      <c r="I18" s="20"/>
      <c r="J18" s="8" t="e">
        <f>TN!#REF!</f>
        <v>#REF!</v>
      </c>
      <c r="K18" s="40" t="str">
        <f t="shared" si="0"/>
        <v>u25</v>
      </c>
      <c r="L18" s="38">
        <f t="shared" si="1"/>
        <v>0</v>
      </c>
      <c r="N18">
        <v>0</v>
      </c>
      <c r="O18">
        <v>0</v>
      </c>
    </row>
    <row r="19" spans="1:15" x14ac:dyDescent="0.25">
      <c r="A19" s="19">
        <v>16</v>
      </c>
      <c r="B19" s="27"/>
      <c r="C19" s="27"/>
      <c r="D19" s="8"/>
      <c r="E19" s="8"/>
      <c r="F19" s="8"/>
      <c r="G19" s="23"/>
      <c r="H19" s="23"/>
      <c r="I19" s="20"/>
      <c r="J19" s="8" t="e">
        <f>TN!#REF!</f>
        <v>#REF!</v>
      </c>
      <c r="K19" s="40" t="str">
        <f t="shared" si="0"/>
        <v>u25</v>
      </c>
      <c r="L19" s="38">
        <f t="shared" si="1"/>
        <v>0</v>
      </c>
      <c r="N19">
        <v>1</v>
      </c>
      <c r="O19">
        <v>0</v>
      </c>
    </row>
    <row r="20" spans="1:15" x14ac:dyDescent="0.25">
      <c r="A20" s="19">
        <v>17</v>
      </c>
      <c r="B20" s="27"/>
      <c r="C20" s="27"/>
      <c r="D20" s="8"/>
      <c r="E20" s="8"/>
      <c r="F20" s="8"/>
      <c r="G20" s="23"/>
      <c r="H20" s="23"/>
      <c r="I20" s="20"/>
      <c r="J20" s="8" t="e">
        <f>TN!#REF!</f>
        <v>#REF!</v>
      </c>
      <c r="K20" s="40" t="str">
        <f t="shared" si="0"/>
        <v>u25</v>
      </c>
      <c r="L20" s="38">
        <f t="shared" si="1"/>
        <v>0</v>
      </c>
      <c r="N20">
        <v>0</v>
      </c>
      <c r="O20">
        <v>0</v>
      </c>
    </row>
    <row r="21" spans="1:15" x14ac:dyDescent="0.25">
      <c r="A21" s="19">
        <v>18</v>
      </c>
      <c r="B21" s="27"/>
      <c r="C21" s="27"/>
      <c r="D21" s="8"/>
      <c r="E21" s="8"/>
      <c r="F21" s="8"/>
      <c r="G21" s="23"/>
      <c r="H21" s="23"/>
      <c r="I21" s="20"/>
      <c r="J21" s="8" t="e">
        <f>TN!#REF!</f>
        <v>#REF!</v>
      </c>
      <c r="K21" s="40" t="str">
        <f t="shared" si="0"/>
        <v>u25</v>
      </c>
      <c r="L21" s="38">
        <f t="shared" si="1"/>
        <v>0</v>
      </c>
      <c r="N21">
        <v>0</v>
      </c>
      <c r="O21">
        <v>0</v>
      </c>
    </row>
    <row r="22" spans="1:15" x14ac:dyDescent="0.25">
      <c r="A22" s="19">
        <v>19</v>
      </c>
      <c r="B22" s="27"/>
      <c r="C22" s="27"/>
      <c r="D22" s="8"/>
      <c r="E22" s="8"/>
      <c r="F22" s="8"/>
      <c r="G22" s="23"/>
      <c r="H22" s="23"/>
      <c r="I22" s="20"/>
      <c r="J22" s="8" t="e">
        <f>TN!#REF!</f>
        <v>#REF!</v>
      </c>
      <c r="K22" s="40" t="str">
        <f t="shared" si="0"/>
        <v>u25</v>
      </c>
      <c r="L22" s="38">
        <f t="shared" si="1"/>
        <v>0</v>
      </c>
      <c r="N22">
        <v>1</v>
      </c>
      <c r="O22">
        <v>1</v>
      </c>
    </row>
    <row r="23" spans="1:15" x14ac:dyDescent="0.25">
      <c r="A23" s="19">
        <v>20</v>
      </c>
      <c r="B23" s="27"/>
      <c r="C23" s="27"/>
      <c r="D23" s="8"/>
      <c r="E23" s="8"/>
      <c r="F23" s="8"/>
      <c r="G23" s="23"/>
      <c r="H23" s="23"/>
      <c r="I23" s="20"/>
      <c r="J23" s="8" t="e">
        <f>TN!#REF!</f>
        <v>#REF!</v>
      </c>
      <c r="K23" s="40" t="str">
        <f t="shared" si="0"/>
        <v>u25</v>
      </c>
      <c r="L23" s="38">
        <f t="shared" si="1"/>
        <v>0</v>
      </c>
      <c r="N23">
        <v>1</v>
      </c>
      <c r="O23">
        <v>0</v>
      </c>
    </row>
    <row r="24" spans="1:15" x14ac:dyDescent="0.25">
      <c r="A24" s="19">
        <v>21</v>
      </c>
      <c r="B24" s="27"/>
      <c r="C24" s="27"/>
      <c r="D24" s="8"/>
      <c r="E24" s="8"/>
      <c r="F24" s="8"/>
      <c r="G24" s="23"/>
      <c r="H24" s="23"/>
      <c r="I24" s="20"/>
      <c r="J24" s="8" t="e">
        <f>TN!#REF!</f>
        <v>#REF!</v>
      </c>
      <c r="K24" s="40" t="str">
        <f t="shared" si="0"/>
        <v>u25</v>
      </c>
      <c r="L24" s="38">
        <f t="shared" si="1"/>
        <v>0</v>
      </c>
      <c r="N24">
        <v>1</v>
      </c>
      <c r="O24">
        <v>1</v>
      </c>
    </row>
    <row r="25" spans="1:15" x14ac:dyDescent="0.25">
      <c r="A25" s="19">
        <v>22</v>
      </c>
      <c r="B25" s="53"/>
      <c r="C25" s="53"/>
      <c r="D25" s="8"/>
      <c r="E25" s="8"/>
      <c r="F25" s="8"/>
      <c r="G25" s="23"/>
      <c r="H25" s="23"/>
      <c r="I25" s="20"/>
      <c r="J25" s="8" t="e">
        <f>TN!#REF!</f>
        <v>#REF!</v>
      </c>
      <c r="K25" s="40" t="str">
        <f t="shared" si="0"/>
        <v>u25</v>
      </c>
      <c r="L25" s="38">
        <f t="shared" si="1"/>
        <v>0</v>
      </c>
      <c r="N25">
        <v>1</v>
      </c>
      <c r="O25">
        <v>1</v>
      </c>
    </row>
    <row r="26" spans="1:15" x14ac:dyDescent="0.25">
      <c r="A26" s="19">
        <v>23</v>
      </c>
      <c r="B26" s="15"/>
      <c r="C26" s="15"/>
      <c r="D26" s="8"/>
      <c r="E26" s="8"/>
      <c r="F26" s="8"/>
      <c r="G26" s="23"/>
      <c r="H26" s="23"/>
      <c r="I26" s="20"/>
      <c r="J26" s="8" t="e">
        <f>TN!#REF!</f>
        <v>#REF!</v>
      </c>
      <c r="K26" s="40" t="str">
        <f t="shared" si="0"/>
        <v>u25</v>
      </c>
      <c r="L26" s="38">
        <f t="shared" si="1"/>
        <v>0</v>
      </c>
      <c r="N26">
        <v>0</v>
      </c>
      <c r="O26">
        <v>0</v>
      </c>
    </row>
    <row r="27" spans="1:15" x14ac:dyDescent="0.25">
      <c r="A27" s="19">
        <v>24</v>
      </c>
      <c r="B27" s="53"/>
      <c r="C27" s="53"/>
      <c r="D27" s="8"/>
      <c r="E27" s="8"/>
      <c r="F27" s="8"/>
      <c r="G27" s="23"/>
      <c r="H27" s="23"/>
      <c r="I27" s="20"/>
      <c r="J27" s="8" t="e">
        <f>TN!#REF!</f>
        <v>#REF!</v>
      </c>
      <c r="K27" s="40" t="str">
        <f t="shared" si="0"/>
        <v>u25</v>
      </c>
      <c r="L27" s="38">
        <f t="shared" si="1"/>
        <v>0</v>
      </c>
      <c r="N27">
        <v>1</v>
      </c>
      <c r="O27">
        <v>0</v>
      </c>
    </row>
    <row r="28" spans="1:15" x14ac:dyDescent="0.25">
      <c r="A28" s="19">
        <v>25</v>
      </c>
      <c r="B28" s="27"/>
      <c r="C28" s="27"/>
      <c r="D28" s="8"/>
      <c r="E28" s="8"/>
      <c r="F28" s="8"/>
      <c r="G28" s="23"/>
      <c r="H28" s="23"/>
      <c r="I28" s="37"/>
      <c r="J28" s="35"/>
      <c r="K28" s="40" t="str">
        <f t="shared" si="0"/>
        <v>u25</v>
      </c>
      <c r="L28" s="38">
        <f t="shared" si="1"/>
        <v>0</v>
      </c>
      <c r="N28">
        <v>0</v>
      </c>
      <c r="O28">
        <v>0</v>
      </c>
    </row>
    <row r="29" spans="1:15" x14ac:dyDescent="0.25">
      <c r="A29" s="19">
        <v>26</v>
      </c>
      <c r="B29" s="15"/>
      <c r="C29" s="15"/>
      <c r="D29" s="8"/>
      <c r="E29" s="8"/>
      <c r="F29" s="8"/>
      <c r="G29" s="23"/>
      <c r="H29" s="23"/>
      <c r="I29" s="37"/>
      <c r="J29" s="35"/>
      <c r="K29" s="40" t="str">
        <f t="shared" si="0"/>
        <v>u25</v>
      </c>
      <c r="L29" s="38">
        <f t="shared" si="1"/>
        <v>0</v>
      </c>
      <c r="N29">
        <v>1</v>
      </c>
      <c r="O29">
        <v>0</v>
      </c>
    </row>
    <row r="30" spans="1:15" x14ac:dyDescent="0.25">
      <c r="A30" s="19">
        <v>27</v>
      </c>
      <c r="B30" s="27"/>
      <c r="C30" s="27"/>
      <c r="D30" s="8"/>
      <c r="E30" s="8"/>
      <c r="F30" s="8"/>
      <c r="G30" s="23"/>
      <c r="H30" s="23"/>
      <c r="I30" s="37"/>
      <c r="J30" s="35"/>
      <c r="K30" s="40" t="str">
        <f t="shared" si="0"/>
        <v>u25</v>
      </c>
      <c r="L30" s="38">
        <f t="shared" si="1"/>
        <v>0</v>
      </c>
      <c r="N30">
        <v>1</v>
      </c>
      <c r="O30">
        <v>0</v>
      </c>
    </row>
    <row r="31" spans="1:15" x14ac:dyDescent="0.25">
      <c r="A31" s="19">
        <v>28</v>
      </c>
      <c r="B31" s="15"/>
      <c r="C31" s="15"/>
      <c r="D31" s="8"/>
      <c r="E31" s="8"/>
      <c r="F31" s="8"/>
      <c r="G31" s="42"/>
      <c r="H31" s="42"/>
      <c r="I31" s="37"/>
      <c r="J31" s="35"/>
      <c r="K31" s="40" t="str">
        <f t="shared" si="0"/>
        <v>u25</v>
      </c>
      <c r="L31" s="38">
        <f t="shared" si="1"/>
        <v>0</v>
      </c>
      <c r="N31">
        <v>1</v>
      </c>
      <c r="O31">
        <v>1</v>
      </c>
    </row>
    <row r="32" spans="1:15" x14ac:dyDescent="0.25">
      <c r="A32" s="19">
        <v>29</v>
      </c>
      <c r="B32" s="27"/>
      <c r="C32" s="27"/>
      <c r="D32" s="8"/>
      <c r="E32" s="8"/>
      <c r="F32" s="8"/>
      <c r="G32" s="23"/>
      <c r="H32" s="23"/>
      <c r="I32" s="37"/>
      <c r="J32" s="35"/>
      <c r="K32" s="40" t="str">
        <f t="shared" si="0"/>
        <v>u25</v>
      </c>
      <c r="L32" s="38">
        <f t="shared" si="1"/>
        <v>0</v>
      </c>
      <c r="N32">
        <v>1</v>
      </c>
      <c r="O32">
        <v>0</v>
      </c>
    </row>
    <row r="33" spans="1:15" x14ac:dyDescent="0.25">
      <c r="A33" s="19">
        <v>30</v>
      </c>
      <c r="B33" s="27"/>
      <c r="C33" s="27"/>
      <c r="D33" s="8"/>
      <c r="E33" s="8"/>
      <c r="F33" s="8"/>
      <c r="G33" s="23"/>
      <c r="H33" s="23"/>
      <c r="I33" s="37"/>
      <c r="J33" s="35"/>
      <c r="K33" s="40" t="str">
        <f t="shared" si="0"/>
        <v>u25</v>
      </c>
      <c r="L33" s="38">
        <f t="shared" si="1"/>
        <v>0</v>
      </c>
      <c r="N33">
        <v>0</v>
      </c>
      <c r="O33">
        <v>0</v>
      </c>
    </row>
    <row r="34" spans="1:15" x14ac:dyDescent="0.25">
      <c r="A34" s="19">
        <v>31</v>
      </c>
      <c r="B34" s="27"/>
      <c r="C34" s="27"/>
      <c r="D34" s="8"/>
      <c r="E34" s="8"/>
      <c r="F34" s="8"/>
      <c r="G34" s="23"/>
      <c r="H34" s="23"/>
      <c r="I34" s="37"/>
      <c r="J34" s="35"/>
      <c r="K34" s="40" t="str">
        <f t="shared" si="0"/>
        <v>u25</v>
      </c>
      <c r="L34" s="38">
        <f t="shared" si="1"/>
        <v>0</v>
      </c>
      <c r="N34">
        <v>1</v>
      </c>
      <c r="O34">
        <v>0</v>
      </c>
    </row>
    <row r="35" spans="1:15" x14ac:dyDescent="0.25">
      <c r="A35" s="19">
        <v>32</v>
      </c>
      <c r="B35" s="27"/>
      <c r="C35" s="27"/>
      <c r="D35" s="8"/>
      <c r="E35" s="8"/>
      <c r="F35" s="8"/>
      <c r="G35" s="23"/>
      <c r="H35" s="23"/>
      <c r="I35" s="37"/>
      <c r="J35" s="35"/>
      <c r="K35" s="40" t="str">
        <f t="shared" si="0"/>
        <v>u25</v>
      </c>
      <c r="L35" s="38">
        <f t="shared" si="1"/>
        <v>0</v>
      </c>
      <c r="N35">
        <v>0</v>
      </c>
      <c r="O35">
        <v>0</v>
      </c>
    </row>
    <row r="36" spans="1:15" x14ac:dyDescent="0.25">
      <c r="A36" s="19">
        <v>33</v>
      </c>
      <c r="B36" s="27"/>
      <c r="C36" s="27"/>
      <c r="D36" s="8"/>
      <c r="E36" s="8"/>
      <c r="F36" s="8"/>
      <c r="G36" s="23"/>
      <c r="H36" s="23"/>
      <c r="I36" s="37"/>
      <c r="J36" s="35"/>
      <c r="K36" s="40" t="str">
        <f t="shared" si="0"/>
        <v>u25</v>
      </c>
      <c r="L36" s="38">
        <f t="shared" si="1"/>
        <v>0</v>
      </c>
      <c r="N36">
        <v>1</v>
      </c>
      <c r="O36">
        <v>1</v>
      </c>
    </row>
    <row r="37" spans="1:15" x14ac:dyDescent="0.25">
      <c r="A37" s="19">
        <v>34</v>
      </c>
      <c r="B37" s="27"/>
      <c r="C37" s="27"/>
      <c r="D37" s="8"/>
      <c r="E37" s="8"/>
      <c r="F37" s="8"/>
      <c r="G37" s="23"/>
      <c r="H37" s="23"/>
      <c r="I37" s="37"/>
      <c r="J37" s="35"/>
      <c r="K37" s="40" t="str">
        <f t="shared" si="0"/>
        <v>u25</v>
      </c>
      <c r="L37" s="38">
        <f t="shared" si="1"/>
        <v>0</v>
      </c>
      <c r="N37">
        <v>0</v>
      </c>
      <c r="O37">
        <v>0</v>
      </c>
    </row>
    <row r="38" spans="1:15" x14ac:dyDescent="0.25">
      <c r="A38" s="19">
        <v>35</v>
      </c>
      <c r="B38" s="27"/>
      <c r="C38" s="27"/>
      <c r="D38" s="8"/>
      <c r="E38" s="8"/>
      <c r="F38" s="8"/>
      <c r="G38" s="23"/>
      <c r="H38" s="23"/>
      <c r="I38" s="37"/>
      <c r="J38" s="35"/>
      <c r="K38" s="40" t="str">
        <f t="shared" si="0"/>
        <v>u25</v>
      </c>
      <c r="L38" s="38">
        <f t="shared" si="1"/>
        <v>0</v>
      </c>
      <c r="N38">
        <v>1</v>
      </c>
      <c r="O38">
        <v>1</v>
      </c>
    </row>
    <row r="39" spans="1:15" x14ac:dyDescent="0.25">
      <c r="A39" s="19">
        <v>36</v>
      </c>
      <c r="B39" s="27"/>
      <c r="C39" s="27"/>
      <c r="D39" s="8"/>
      <c r="E39" s="8"/>
      <c r="F39" s="8"/>
      <c r="G39" s="23"/>
      <c r="H39" s="23"/>
      <c r="I39" s="37"/>
      <c r="J39" s="35"/>
      <c r="K39" s="40" t="str">
        <f t="shared" si="0"/>
        <v>u25</v>
      </c>
      <c r="L39" s="38">
        <f t="shared" si="1"/>
        <v>0</v>
      </c>
      <c r="N39">
        <v>1</v>
      </c>
      <c r="O39">
        <v>1</v>
      </c>
    </row>
    <row r="40" spans="1:15" x14ac:dyDescent="0.25">
      <c r="A40" s="19">
        <v>37</v>
      </c>
      <c r="B40" s="24"/>
      <c r="C40" s="24"/>
      <c r="D40" s="8"/>
      <c r="E40" s="8"/>
      <c r="F40" s="8"/>
      <c r="G40" s="23"/>
      <c r="H40" s="23"/>
      <c r="I40" s="37"/>
      <c r="J40" s="35"/>
      <c r="K40" s="40" t="str">
        <f t="shared" si="0"/>
        <v>u25</v>
      </c>
      <c r="L40" s="38">
        <f t="shared" si="1"/>
        <v>0</v>
      </c>
      <c r="N40">
        <v>0</v>
      </c>
      <c r="O40">
        <v>0</v>
      </c>
    </row>
    <row r="41" spans="1:15" x14ac:dyDescent="0.25">
      <c r="A41" s="19">
        <v>38</v>
      </c>
      <c r="B41" s="26"/>
      <c r="C41" s="26"/>
      <c r="D41" s="8"/>
      <c r="E41" s="8"/>
      <c r="F41" s="8"/>
      <c r="G41" s="23"/>
      <c r="H41" s="23"/>
      <c r="I41" s="37"/>
      <c r="J41" s="35"/>
      <c r="K41" s="40" t="str">
        <f t="shared" si="0"/>
        <v>u25</v>
      </c>
      <c r="L41" s="38">
        <f t="shared" si="1"/>
        <v>0</v>
      </c>
      <c r="N41">
        <v>1</v>
      </c>
      <c r="O41">
        <v>0</v>
      </c>
    </row>
    <row r="42" spans="1:15" x14ac:dyDescent="0.25">
      <c r="A42" s="19">
        <v>39</v>
      </c>
      <c r="B42" s="53"/>
      <c r="C42" s="53"/>
      <c r="D42" s="8"/>
      <c r="E42" s="8"/>
      <c r="F42" s="8"/>
      <c r="G42" s="23"/>
      <c r="H42" s="23"/>
      <c r="I42" s="37"/>
      <c r="J42" s="35"/>
      <c r="K42" s="40" t="str">
        <f t="shared" si="0"/>
        <v>u25</v>
      </c>
      <c r="L42" s="38">
        <f t="shared" si="1"/>
        <v>0</v>
      </c>
      <c r="N42">
        <v>0</v>
      </c>
      <c r="O42">
        <v>0</v>
      </c>
    </row>
    <row r="43" spans="1:15" x14ac:dyDescent="0.25">
      <c r="A43" s="19">
        <v>40</v>
      </c>
      <c r="B43" s="27"/>
      <c r="C43" s="27"/>
      <c r="D43" s="8"/>
      <c r="E43" s="8"/>
      <c r="F43" s="8"/>
      <c r="G43" s="23"/>
      <c r="H43" s="23"/>
      <c r="K43" s="40" t="str">
        <f t="shared" si="0"/>
        <v>u25</v>
      </c>
      <c r="L43" s="38">
        <f t="shared" si="1"/>
        <v>0</v>
      </c>
      <c r="N43">
        <v>1</v>
      </c>
      <c r="O43">
        <v>1</v>
      </c>
    </row>
    <row r="44" spans="1:15" x14ac:dyDescent="0.25">
      <c r="A44" s="19">
        <v>41</v>
      </c>
      <c r="B44" s="27"/>
      <c r="C44" s="27"/>
      <c r="D44" s="8"/>
      <c r="E44" s="8"/>
      <c r="F44" s="8"/>
      <c r="G44" s="23"/>
      <c r="H44" s="23"/>
      <c r="K44" s="40" t="str">
        <f t="shared" si="0"/>
        <v>u25</v>
      </c>
      <c r="L44" s="38">
        <f t="shared" si="1"/>
        <v>0</v>
      </c>
      <c r="N44">
        <v>1</v>
      </c>
      <c r="O44">
        <v>0</v>
      </c>
    </row>
    <row r="45" spans="1:15" x14ac:dyDescent="0.25">
      <c r="A45" s="19">
        <v>42</v>
      </c>
      <c r="B45" s="27"/>
      <c r="C45" s="27"/>
      <c r="D45" s="8"/>
      <c r="E45" s="8"/>
      <c r="F45" s="8"/>
      <c r="G45" s="23"/>
      <c r="H45" s="23"/>
      <c r="K45" s="40" t="str">
        <f t="shared" si="0"/>
        <v>u25</v>
      </c>
      <c r="L45" s="38">
        <f t="shared" si="1"/>
        <v>0</v>
      </c>
      <c r="N45">
        <v>0</v>
      </c>
      <c r="O45">
        <v>0</v>
      </c>
    </row>
    <row r="46" spans="1:15" x14ac:dyDescent="0.25">
      <c r="A46" s="19">
        <v>43</v>
      </c>
      <c r="B46" s="15"/>
      <c r="C46" s="15"/>
      <c r="D46" s="8"/>
      <c r="E46" s="8"/>
      <c r="F46" s="8"/>
      <c r="G46" s="23"/>
      <c r="H46" s="23"/>
      <c r="K46" s="40" t="str">
        <f t="shared" si="0"/>
        <v>u25</v>
      </c>
      <c r="L46" s="38">
        <f t="shared" si="1"/>
        <v>0</v>
      </c>
      <c r="N46">
        <v>1</v>
      </c>
      <c r="O46">
        <v>0</v>
      </c>
    </row>
    <row r="47" spans="1:15" x14ac:dyDescent="0.25">
      <c r="A47" s="19">
        <v>44</v>
      </c>
      <c r="B47" s="27"/>
      <c r="C47" s="27"/>
      <c r="D47" s="8"/>
      <c r="E47" s="8"/>
      <c r="F47" s="8"/>
      <c r="G47" s="23"/>
      <c r="H47" s="23"/>
      <c r="K47" s="40" t="str">
        <f t="shared" si="0"/>
        <v>u25</v>
      </c>
      <c r="L47" s="38">
        <f t="shared" si="1"/>
        <v>0</v>
      </c>
      <c r="N47">
        <v>0</v>
      </c>
      <c r="O47">
        <v>0</v>
      </c>
    </row>
    <row r="48" spans="1:15" x14ac:dyDescent="0.25">
      <c r="A48" s="19">
        <v>45</v>
      </c>
      <c r="B48" s="27"/>
      <c r="C48" s="27"/>
      <c r="D48" s="8"/>
      <c r="E48" s="8"/>
      <c r="F48" s="8"/>
      <c r="G48" s="23"/>
      <c r="H48" s="23"/>
      <c r="K48" s="40" t="str">
        <f t="shared" si="0"/>
        <v>u25</v>
      </c>
      <c r="L48" s="38">
        <f t="shared" si="1"/>
        <v>0</v>
      </c>
      <c r="N48">
        <v>0</v>
      </c>
      <c r="O48">
        <v>0</v>
      </c>
    </row>
    <row r="49" spans="1:15" x14ac:dyDescent="0.25">
      <c r="A49" s="19">
        <v>46</v>
      </c>
      <c r="B49" s="52"/>
      <c r="C49" s="52"/>
      <c r="D49" s="8"/>
      <c r="E49" s="5"/>
      <c r="F49" s="8"/>
      <c r="G49" s="23"/>
      <c r="H49" s="23"/>
      <c r="K49" s="40" t="str">
        <f t="shared" si="0"/>
        <v>u25</v>
      </c>
      <c r="L49" s="38">
        <f t="shared" si="1"/>
        <v>0</v>
      </c>
      <c r="N49">
        <v>0</v>
      </c>
      <c r="O49">
        <v>0</v>
      </c>
    </row>
    <row r="50" spans="1:15" x14ac:dyDescent="0.25">
      <c r="A50" s="19">
        <v>47</v>
      </c>
      <c r="B50" s="15"/>
      <c r="C50" s="15"/>
      <c r="D50" s="8"/>
      <c r="E50" s="8"/>
      <c r="F50" s="8"/>
      <c r="G50" s="23"/>
      <c r="H50" s="23"/>
      <c r="K50" s="40" t="str">
        <f t="shared" si="0"/>
        <v>u25</v>
      </c>
      <c r="L50" s="38">
        <f t="shared" si="1"/>
        <v>0</v>
      </c>
      <c r="N50">
        <v>1</v>
      </c>
      <c r="O50">
        <v>0</v>
      </c>
    </row>
    <row r="51" spans="1:15" x14ac:dyDescent="0.25">
      <c r="A51" s="19">
        <v>48</v>
      </c>
      <c r="B51" s="15"/>
      <c r="C51" s="15"/>
      <c r="D51" s="8"/>
      <c r="E51" s="8"/>
      <c r="F51" s="8"/>
      <c r="G51" s="23"/>
      <c r="H51" s="23"/>
      <c r="K51" s="40" t="str">
        <f t="shared" si="0"/>
        <v>u25</v>
      </c>
      <c r="L51" s="38">
        <f t="shared" si="1"/>
        <v>0</v>
      </c>
      <c r="N51">
        <v>1</v>
      </c>
      <c r="O51">
        <v>0</v>
      </c>
    </row>
    <row r="52" spans="1:15" x14ac:dyDescent="0.25">
      <c r="A52" s="19">
        <v>49</v>
      </c>
      <c r="B52" s="27"/>
      <c r="C52" s="27"/>
      <c r="D52" s="8"/>
      <c r="E52" s="8"/>
      <c r="F52" s="8"/>
      <c r="G52" s="23"/>
      <c r="H52" s="23"/>
      <c r="K52" s="40" t="str">
        <f t="shared" si="0"/>
        <v>u25</v>
      </c>
      <c r="L52" s="38">
        <f t="shared" si="1"/>
        <v>0</v>
      </c>
      <c r="N52">
        <v>0</v>
      </c>
      <c r="O52">
        <v>0</v>
      </c>
    </row>
    <row r="53" spans="1:15" x14ac:dyDescent="0.25">
      <c r="A53" s="19">
        <v>50</v>
      </c>
      <c r="B53" s="27"/>
      <c r="C53" s="27"/>
      <c r="D53" s="8"/>
      <c r="E53" s="8"/>
      <c r="F53" s="8"/>
      <c r="G53" s="23"/>
      <c r="H53" s="23"/>
      <c r="K53" s="40" t="str">
        <f t="shared" si="0"/>
        <v>u25</v>
      </c>
      <c r="L53" s="38">
        <f t="shared" si="1"/>
        <v>0</v>
      </c>
      <c r="N53">
        <v>1</v>
      </c>
      <c r="O53">
        <v>1</v>
      </c>
    </row>
    <row r="54" spans="1:15" x14ac:dyDescent="0.25">
      <c r="A54" s="19">
        <v>51</v>
      </c>
      <c r="B54" s="15"/>
      <c r="C54" s="15"/>
      <c r="D54" s="8"/>
      <c r="E54" s="8"/>
      <c r="F54" s="8"/>
      <c r="G54" s="23"/>
      <c r="H54" s="23"/>
      <c r="K54" s="40" t="str">
        <f t="shared" si="0"/>
        <v>u25</v>
      </c>
      <c r="L54" s="38">
        <f t="shared" si="1"/>
        <v>0</v>
      </c>
    </row>
    <row r="55" spans="1:15" x14ac:dyDescent="0.25">
      <c r="A55" s="19">
        <v>52</v>
      </c>
      <c r="B55" s="15"/>
      <c r="C55" s="15"/>
      <c r="D55" s="8"/>
      <c r="E55" s="8"/>
      <c r="F55" s="8"/>
      <c r="G55" s="23"/>
      <c r="H55" s="23"/>
      <c r="K55" s="40" t="str">
        <f t="shared" si="0"/>
        <v>u25</v>
      </c>
      <c r="L55" s="38">
        <f t="shared" si="1"/>
        <v>0</v>
      </c>
    </row>
    <row r="56" spans="1:15" x14ac:dyDescent="0.25">
      <c r="A56" s="19">
        <v>53</v>
      </c>
      <c r="B56" s="27"/>
      <c r="C56" s="27"/>
      <c r="D56" s="8"/>
      <c r="E56" s="8"/>
      <c r="F56" s="8"/>
      <c r="G56" s="23"/>
      <c r="H56" s="42"/>
      <c r="K56" s="40" t="str">
        <f t="shared" si="0"/>
        <v>u25</v>
      </c>
      <c r="L56" s="38">
        <f t="shared" si="1"/>
        <v>0</v>
      </c>
    </row>
    <row r="57" spans="1:15" x14ac:dyDescent="0.25">
      <c r="A57" s="19">
        <v>54</v>
      </c>
      <c r="B57" s="27"/>
      <c r="C57" s="27"/>
      <c r="D57" s="8"/>
      <c r="E57" s="8"/>
      <c r="F57" s="8"/>
      <c r="G57" s="23"/>
      <c r="H57" s="42"/>
      <c r="K57" s="40" t="str">
        <f t="shared" si="0"/>
        <v>u25</v>
      </c>
      <c r="L57" s="38">
        <f t="shared" si="1"/>
        <v>0</v>
      </c>
    </row>
    <row r="58" spans="1:15" x14ac:dyDescent="0.25">
      <c r="A58" s="19">
        <v>55</v>
      </c>
      <c r="B58" s="27"/>
      <c r="C58" s="27"/>
      <c r="D58" s="8"/>
      <c r="E58" s="8"/>
      <c r="F58" s="8"/>
      <c r="G58" s="23"/>
      <c r="H58" s="23"/>
      <c r="K58" s="40" t="str">
        <f t="shared" si="0"/>
        <v>u25</v>
      </c>
      <c r="L58" s="38">
        <f t="shared" si="1"/>
        <v>0</v>
      </c>
    </row>
    <row r="59" spans="1:15" x14ac:dyDescent="0.25">
      <c r="A59" s="19">
        <v>56</v>
      </c>
      <c r="B59" s="27"/>
      <c r="C59" s="27"/>
      <c r="D59" s="8"/>
      <c r="E59" s="8"/>
      <c r="F59" s="8"/>
      <c r="G59" s="23"/>
      <c r="H59" s="42"/>
      <c r="K59" s="40" t="str">
        <f t="shared" si="0"/>
        <v>u25</v>
      </c>
      <c r="L59" s="38">
        <f t="shared" si="1"/>
        <v>0</v>
      </c>
    </row>
    <row r="60" spans="1:15" x14ac:dyDescent="0.25">
      <c r="A60" s="19">
        <v>57</v>
      </c>
      <c r="B60" s="27"/>
      <c r="C60" s="27"/>
      <c r="D60" s="8"/>
      <c r="E60" s="8"/>
      <c r="F60" s="8"/>
      <c r="G60" s="23"/>
      <c r="H60" s="23"/>
      <c r="K60" s="40" t="str">
        <f t="shared" si="0"/>
        <v>u25</v>
      </c>
      <c r="L60" s="38">
        <f t="shared" si="1"/>
        <v>0</v>
      </c>
    </row>
    <row r="61" spans="1:15" x14ac:dyDescent="0.25">
      <c r="A61" s="19">
        <v>58</v>
      </c>
      <c r="B61" s="24"/>
      <c r="C61" s="24"/>
      <c r="D61" s="8"/>
      <c r="E61" s="5"/>
      <c r="F61" s="8"/>
      <c r="G61" s="23"/>
      <c r="H61" s="23"/>
      <c r="K61" s="40" t="str">
        <f t="shared" si="0"/>
        <v>u25</v>
      </c>
      <c r="L61" s="38">
        <f t="shared" si="1"/>
        <v>0</v>
      </c>
    </row>
    <row r="62" spans="1:15" x14ac:dyDescent="0.25">
      <c r="A62" s="19">
        <v>59</v>
      </c>
      <c r="B62" s="15"/>
      <c r="C62" s="15"/>
      <c r="D62" s="8"/>
      <c r="E62" s="8"/>
      <c r="F62" s="8"/>
      <c r="G62" s="23"/>
      <c r="H62" s="23"/>
      <c r="K62" s="40" t="str">
        <f t="shared" si="0"/>
        <v>u25</v>
      </c>
      <c r="L62" s="38">
        <f t="shared" si="1"/>
        <v>0</v>
      </c>
    </row>
    <row r="63" spans="1:15" x14ac:dyDescent="0.25">
      <c r="A63" s="19">
        <v>60</v>
      </c>
      <c r="B63" s="27"/>
      <c r="C63" s="27"/>
      <c r="D63" s="8"/>
      <c r="E63" s="8"/>
      <c r="F63" s="8"/>
      <c r="G63" s="23"/>
      <c r="H63" s="43"/>
      <c r="K63" s="40" t="str">
        <f t="shared" si="0"/>
        <v>u25</v>
      </c>
      <c r="L63" s="38">
        <f t="shared" si="1"/>
        <v>0</v>
      </c>
    </row>
    <row r="64" spans="1:15" x14ac:dyDescent="0.25">
      <c r="A64" s="19">
        <v>61</v>
      </c>
      <c r="B64" s="27"/>
      <c r="C64" s="27"/>
      <c r="D64" s="8"/>
      <c r="E64" s="8"/>
      <c r="F64" s="8"/>
      <c r="G64" s="23"/>
      <c r="H64" s="23"/>
      <c r="K64" s="40" t="str">
        <f t="shared" si="0"/>
        <v>u25</v>
      </c>
      <c r="L64" s="38">
        <f t="shared" si="1"/>
        <v>0</v>
      </c>
    </row>
    <row r="65" spans="1:15" x14ac:dyDescent="0.25">
      <c r="A65" s="19">
        <v>62</v>
      </c>
      <c r="B65" s="15"/>
      <c r="C65" s="15"/>
      <c r="D65" s="8"/>
      <c r="E65" s="8"/>
      <c r="F65" s="8"/>
      <c r="G65" s="23"/>
      <c r="H65" s="23"/>
      <c r="K65" s="40" t="str">
        <f t="shared" si="0"/>
        <v>u25</v>
      </c>
      <c r="L65" s="38">
        <f t="shared" si="1"/>
        <v>0</v>
      </c>
    </row>
    <row r="66" spans="1:15" x14ac:dyDescent="0.25">
      <c r="A66" s="19">
        <v>63</v>
      </c>
      <c r="B66" s="15"/>
      <c r="C66" s="15"/>
      <c r="D66" s="8"/>
      <c r="E66" s="8"/>
      <c r="F66" s="8"/>
      <c r="G66" s="23"/>
      <c r="H66" s="23"/>
      <c r="K66" s="40" t="str">
        <f t="shared" si="0"/>
        <v>u25</v>
      </c>
      <c r="L66" s="38">
        <f t="shared" si="1"/>
        <v>0</v>
      </c>
    </row>
    <row r="67" spans="1:15" x14ac:dyDescent="0.25">
      <c r="A67" s="19">
        <v>64</v>
      </c>
      <c r="B67" s="15"/>
      <c r="C67" s="15"/>
      <c r="D67" s="8"/>
      <c r="E67" s="8"/>
      <c r="F67" s="8"/>
      <c r="G67" s="23"/>
      <c r="H67" s="23"/>
      <c r="K67" s="40" t="str">
        <f t="shared" si="0"/>
        <v>u25</v>
      </c>
      <c r="L67" s="38">
        <f t="shared" si="1"/>
        <v>0</v>
      </c>
    </row>
    <row r="68" spans="1:15" x14ac:dyDescent="0.25">
      <c r="A68" s="19">
        <v>65</v>
      </c>
      <c r="B68" s="15"/>
      <c r="C68" s="15"/>
      <c r="D68" s="8"/>
      <c r="E68" s="8"/>
      <c r="F68" s="8"/>
      <c r="G68" s="23"/>
      <c r="H68" s="23"/>
      <c r="K68" s="40" t="str">
        <f t="shared" si="0"/>
        <v>u25</v>
      </c>
      <c r="L68" s="38">
        <f t="shared" si="1"/>
        <v>0</v>
      </c>
    </row>
    <row r="69" spans="1:15" x14ac:dyDescent="0.25">
      <c r="A69" s="19">
        <v>66</v>
      </c>
      <c r="B69" s="27"/>
      <c r="C69" s="27"/>
      <c r="D69" s="8"/>
      <c r="E69" s="8"/>
      <c r="F69" s="8"/>
      <c r="G69" s="23"/>
      <c r="H69" s="23"/>
      <c r="K69" s="40" t="str">
        <f t="shared" ref="K69:K78" si="2">IF(E69&lt;25,"u25",IF(AND(E69&gt;24,E69&lt;50),"ü25",IF(E69&gt;=50,"50+","fehler")))</f>
        <v>u25</v>
      </c>
      <c r="L69" s="38">
        <f t="shared" ref="L69:L78" si="3">(H69-G69)/30</f>
        <v>0</v>
      </c>
    </row>
    <row r="70" spans="1:15" x14ac:dyDescent="0.25">
      <c r="A70" s="19">
        <v>67</v>
      </c>
      <c r="B70" s="6"/>
      <c r="C70" s="6"/>
      <c r="D70" s="8"/>
      <c r="E70" s="8"/>
      <c r="F70" s="8"/>
      <c r="G70" s="23"/>
      <c r="H70" s="23"/>
      <c r="K70" s="40" t="str">
        <f t="shared" si="2"/>
        <v>u25</v>
      </c>
      <c r="L70" s="38">
        <f t="shared" si="3"/>
        <v>0</v>
      </c>
    </row>
    <row r="71" spans="1:15" x14ac:dyDescent="0.25">
      <c r="A71" s="19">
        <v>68</v>
      </c>
      <c r="B71" s="15"/>
      <c r="C71" s="15"/>
      <c r="D71" s="8"/>
      <c r="E71" s="8"/>
      <c r="F71" s="8"/>
      <c r="G71" s="23"/>
      <c r="H71" s="23"/>
      <c r="K71" s="40" t="str">
        <f t="shared" si="2"/>
        <v>u25</v>
      </c>
      <c r="L71" s="38">
        <f t="shared" si="3"/>
        <v>0</v>
      </c>
    </row>
    <row r="72" spans="1:15" x14ac:dyDescent="0.25">
      <c r="A72" s="19">
        <v>69</v>
      </c>
      <c r="B72" s="15"/>
      <c r="C72" s="15"/>
      <c r="D72" s="8"/>
      <c r="E72" s="8"/>
      <c r="F72" s="8"/>
      <c r="G72" s="23"/>
      <c r="H72" s="23"/>
      <c r="K72" s="40" t="str">
        <f t="shared" si="2"/>
        <v>u25</v>
      </c>
      <c r="L72" s="38">
        <f t="shared" si="3"/>
        <v>0</v>
      </c>
    </row>
    <row r="73" spans="1:15" x14ac:dyDescent="0.25">
      <c r="A73" s="19">
        <v>70</v>
      </c>
      <c r="B73" s="26"/>
      <c r="C73" s="26"/>
      <c r="D73" s="8"/>
      <c r="E73" s="8"/>
      <c r="F73" s="8"/>
      <c r="G73" s="23"/>
      <c r="H73" s="23"/>
      <c r="K73" s="40" t="str">
        <f t="shared" si="2"/>
        <v>u25</v>
      </c>
      <c r="L73" s="38">
        <f t="shared" si="3"/>
        <v>0</v>
      </c>
    </row>
    <row r="74" spans="1:15" x14ac:dyDescent="0.25">
      <c r="A74" s="19">
        <v>71</v>
      </c>
      <c r="B74" s="27"/>
      <c r="C74" s="27"/>
      <c r="D74" s="8"/>
      <c r="E74" s="8"/>
      <c r="F74" s="8"/>
      <c r="G74" s="23"/>
      <c r="H74" s="23"/>
      <c r="K74" s="40" t="str">
        <f t="shared" si="2"/>
        <v>u25</v>
      </c>
      <c r="L74" s="38">
        <f t="shared" si="3"/>
        <v>0</v>
      </c>
    </row>
    <row r="75" spans="1:15" x14ac:dyDescent="0.25">
      <c r="A75" s="19">
        <v>72</v>
      </c>
      <c r="B75" s="15"/>
      <c r="C75" s="15"/>
      <c r="D75" s="8"/>
      <c r="E75" s="8"/>
      <c r="F75" s="8"/>
      <c r="G75" s="23"/>
      <c r="H75" s="23"/>
      <c r="K75" s="40" t="str">
        <f t="shared" si="2"/>
        <v>u25</v>
      </c>
      <c r="L75" s="38">
        <f t="shared" si="3"/>
        <v>0</v>
      </c>
    </row>
    <row r="76" spans="1:15" x14ac:dyDescent="0.25">
      <c r="A76" s="19">
        <v>73</v>
      </c>
      <c r="B76" s="6"/>
      <c r="C76" s="6"/>
      <c r="D76" s="8"/>
      <c r="E76" s="8"/>
      <c r="F76" s="8"/>
      <c r="G76" s="23"/>
      <c r="H76" s="23"/>
      <c r="K76" s="40" t="str">
        <f t="shared" si="2"/>
        <v>u25</v>
      </c>
      <c r="L76" s="38">
        <f t="shared" si="3"/>
        <v>0</v>
      </c>
    </row>
    <row r="77" spans="1:15" x14ac:dyDescent="0.25">
      <c r="A77" s="19">
        <v>74</v>
      </c>
      <c r="B77" s="15"/>
      <c r="C77" s="15"/>
      <c r="D77" s="8"/>
      <c r="E77" s="8"/>
      <c r="F77" s="8"/>
      <c r="G77" s="23"/>
      <c r="H77" s="23"/>
      <c r="K77" s="40" t="str">
        <f t="shared" si="2"/>
        <v>u25</v>
      </c>
      <c r="L77" s="38">
        <f t="shared" si="3"/>
        <v>0</v>
      </c>
    </row>
    <row r="78" spans="1:15" x14ac:dyDescent="0.25">
      <c r="A78" s="19">
        <v>75</v>
      </c>
      <c r="B78" s="27"/>
      <c r="C78" s="27"/>
      <c r="D78" s="8"/>
      <c r="E78" s="8"/>
      <c r="F78" s="8"/>
      <c r="G78" s="23"/>
      <c r="H78" s="23"/>
      <c r="K78" s="40" t="str">
        <f t="shared" si="2"/>
        <v>u25</v>
      </c>
      <c r="L78" s="38">
        <f t="shared" si="3"/>
        <v>0</v>
      </c>
    </row>
    <row r="79" spans="1:15" x14ac:dyDescent="0.25">
      <c r="A79" s="36"/>
      <c r="K79" t="s">
        <v>1320</v>
      </c>
      <c r="L79" s="38">
        <f>AVERAGE(L4:L53)</f>
        <v>0</v>
      </c>
      <c r="M79" s="54"/>
      <c r="N79" s="38">
        <f>SUM(N4:N78)</f>
        <v>25</v>
      </c>
      <c r="O79">
        <f>SUM(O4:O53)</f>
        <v>10</v>
      </c>
    </row>
    <row r="80" spans="1:15" x14ac:dyDescent="0.25">
      <c r="A80" s="198" t="s">
        <v>1275</v>
      </c>
      <c r="B80" s="198"/>
      <c r="C80" s="198"/>
      <c r="D80" s="198"/>
      <c r="E80" s="198"/>
      <c r="F80" s="198"/>
      <c r="G80" s="198"/>
      <c r="H80" s="198"/>
      <c r="I80" s="198"/>
      <c r="J80" s="198"/>
      <c r="K80" s="198"/>
    </row>
    <row r="81" spans="1:10" ht="25.5" x14ac:dyDescent="0.25">
      <c r="A81" s="14" t="s">
        <v>15</v>
      </c>
      <c r="B81" s="10" t="s">
        <v>1276</v>
      </c>
      <c r="C81" s="10" t="s">
        <v>1277</v>
      </c>
      <c r="D81" s="10" t="s">
        <v>1278</v>
      </c>
      <c r="E81" s="10" t="s">
        <v>1279</v>
      </c>
      <c r="F81" s="10" t="s">
        <v>1280</v>
      </c>
      <c r="G81" s="10" t="s">
        <v>1281</v>
      </c>
      <c r="H81" s="10" t="s">
        <v>1281</v>
      </c>
      <c r="I81" s="11" t="s">
        <v>1282</v>
      </c>
      <c r="J81" s="2" t="s">
        <v>1283</v>
      </c>
    </row>
    <row r="82" spans="1:10" x14ac:dyDescent="0.25">
      <c r="A82" s="15" t="s">
        <v>1285</v>
      </c>
      <c r="B82" s="8">
        <v>321</v>
      </c>
      <c r="C82" s="8">
        <v>323</v>
      </c>
      <c r="D82" s="8">
        <v>451</v>
      </c>
      <c r="E82" s="8">
        <v>424</v>
      </c>
      <c r="F82" s="8">
        <v>210</v>
      </c>
      <c r="G82" s="8">
        <v>421</v>
      </c>
      <c r="H82" s="8">
        <v>422</v>
      </c>
      <c r="I82" s="8">
        <v>581</v>
      </c>
      <c r="J82" s="5" t="s">
        <v>1270</v>
      </c>
    </row>
    <row r="83" spans="1:10" x14ac:dyDescent="0.25">
      <c r="A83" s="15" t="s">
        <v>1286</v>
      </c>
      <c r="B83" s="13">
        <v>6</v>
      </c>
      <c r="C83" s="13">
        <v>6</v>
      </c>
      <c r="D83" s="13">
        <v>3</v>
      </c>
      <c r="E83" s="13">
        <v>1</v>
      </c>
      <c r="F83" s="13">
        <v>0</v>
      </c>
      <c r="G83" s="13">
        <v>7</v>
      </c>
      <c r="H83" s="13">
        <v>7</v>
      </c>
      <c r="I83" s="13">
        <v>0</v>
      </c>
      <c r="J83" s="5">
        <f>SUM(B83:I83)</f>
        <v>30</v>
      </c>
    </row>
    <row r="84" spans="1:10" x14ac:dyDescent="0.25">
      <c r="A84" s="12" t="s">
        <v>1284</v>
      </c>
      <c r="B84" s="8">
        <f t="shared" ref="B84:I84" si="4">COUNTIF($I$4:$I$27,B82)</f>
        <v>0</v>
      </c>
      <c r="C84" s="8">
        <f t="shared" si="4"/>
        <v>0</v>
      </c>
      <c r="D84" s="8">
        <f t="shared" si="4"/>
        <v>0</v>
      </c>
      <c r="E84" s="8">
        <f t="shared" si="4"/>
        <v>0</v>
      </c>
      <c r="F84" s="8">
        <f t="shared" si="4"/>
        <v>0</v>
      </c>
      <c r="G84" s="8">
        <f t="shared" si="4"/>
        <v>0</v>
      </c>
      <c r="H84" s="8">
        <f t="shared" si="4"/>
        <v>0</v>
      </c>
      <c r="I84" s="8">
        <f t="shared" si="4"/>
        <v>0</v>
      </c>
      <c r="J84" s="5">
        <f>SUM(B84:I84)</f>
        <v>0</v>
      </c>
    </row>
    <row r="85" spans="1:10" x14ac:dyDescent="0.25">
      <c r="A85" s="15" t="s">
        <v>1287</v>
      </c>
      <c r="B85" s="8">
        <f>B83-B84</f>
        <v>6</v>
      </c>
      <c r="C85" s="8">
        <f t="shared" ref="C85:D85" si="5">C83-C84</f>
        <v>6</v>
      </c>
      <c r="D85" s="8">
        <f t="shared" si="5"/>
        <v>3</v>
      </c>
      <c r="E85" s="8">
        <f>E83-E84</f>
        <v>1</v>
      </c>
      <c r="F85" s="8">
        <f>F83-F84</f>
        <v>0</v>
      </c>
      <c r="G85" s="8">
        <f>G83-G84</f>
        <v>7</v>
      </c>
      <c r="H85" s="8">
        <f>H83-H84</f>
        <v>7</v>
      </c>
      <c r="I85" s="8">
        <f>I83-I84</f>
        <v>0</v>
      </c>
      <c r="J85" s="8">
        <f>SUM(B85:I85)</f>
        <v>30</v>
      </c>
    </row>
    <row r="87" spans="1:10" x14ac:dyDescent="0.25">
      <c r="A87" t="s">
        <v>1288</v>
      </c>
    </row>
    <row r="88" spans="1:10" x14ac:dyDescent="0.25">
      <c r="B88" t="s">
        <v>1314</v>
      </c>
      <c r="C88" t="s">
        <v>1313</v>
      </c>
      <c r="E88" t="s">
        <v>1315</v>
      </c>
      <c r="F88" t="s">
        <v>1316</v>
      </c>
    </row>
    <row r="89" spans="1:10" x14ac:dyDescent="0.25">
      <c r="A89" s="16" t="s">
        <v>1289</v>
      </c>
      <c r="B89" s="7">
        <f>COUNTIF(D4:D78,"w")</f>
        <v>0</v>
      </c>
      <c r="C89" s="39">
        <f>B89/50*100</f>
        <v>0</v>
      </c>
      <c r="D89" s="16" t="s">
        <v>1266</v>
      </c>
      <c r="E89" s="7">
        <f>COUNTIF(F4:F78,"TZ")</f>
        <v>0</v>
      </c>
      <c r="F89">
        <f>E89/50*100</f>
        <v>0</v>
      </c>
    </row>
    <row r="90" spans="1:10" x14ac:dyDescent="0.25">
      <c r="A90" s="16" t="s">
        <v>1290</v>
      </c>
      <c r="B90" s="7">
        <f>COUNTIF(D4:D78,"m")</f>
        <v>0</v>
      </c>
      <c r="C90" s="39">
        <f>B90/50*100</f>
        <v>0</v>
      </c>
      <c r="D90" s="16" t="s">
        <v>1269</v>
      </c>
      <c r="E90" s="7">
        <f>COUNTIF(F4:F78,"VZ")</f>
        <v>0</v>
      </c>
      <c r="F90">
        <f>E90/50*100</f>
        <v>0</v>
      </c>
    </row>
    <row r="91" spans="1:10" x14ac:dyDescent="0.25">
      <c r="A91" t="s">
        <v>1326</v>
      </c>
      <c r="B91" s="38">
        <f>N79</f>
        <v>25</v>
      </c>
      <c r="C91" s="39">
        <f t="shared" ref="C91" si="6">B91/50*100</f>
        <v>50</v>
      </c>
      <c r="E91" s="7"/>
    </row>
    <row r="92" spans="1:10" x14ac:dyDescent="0.25">
      <c r="A92" t="s">
        <v>1358</v>
      </c>
      <c r="B92">
        <f>O79</f>
        <v>10</v>
      </c>
      <c r="C92" s="39">
        <f>B92/B91*100</f>
        <v>40</v>
      </c>
    </row>
    <row r="93" spans="1:10" x14ac:dyDescent="0.25">
      <c r="A93" t="s">
        <v>1278</v>
      </c>
      <c r="B93">
        <f>COUNTIF($K$4:$K$53,"u25")</f>
        <v>50</v>
      </c>
      <c r="C93" s="38">
        <f>B93/$A$78*100</f>
        <v>66.666666666666657</v>
      </c>
    </row>
    <row r="94" spans="1:10" x14ac:dyDescent="0.25">
      <c r="A94" t="s">
        <v>1317</v>
      </c>
      <c r="B94">
        <f>COUNTIF($K$4:$K$53,"ü25")</f>
        <v>0</v>
      </c>
      <c r="C94" s="38">
        <f t="shared" ref="C94:C95" si="7">B94/$A$78*100</f>
        <v>0</v>
      </c>
    </row>
    <row r="95" spans="1:10" x14ac:dyDescent="0.25">
      <c r="A95" t="s">
        <v>1318</v>
      </c>
      <c r="B95">
        <f>COUNTIF($K$4:$K$53,"50+")</f>
        <v>0</v>
      </c>
      <c r="C95" s="38">
        <f t="shared" si="7"/>
        <v>0</v>
      </c>
    </row>
    <row r="96" spans="1:10" x14ac:dyDescent="0.25">
      <c r="B96">
        <f>SUM(B93:B95)</f>
        <v>50</v>
      </c>
    </row>
  </sheetData>
  <mergeCells count="1">
    <mergeCell ref="A80:K8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TN</vt:lpstr>
      <vt:lpstr>Berichte</vt:lpstr>
      <vt:lpstr>Belegung</vt:lpstr>
      <vt:lpstr>Austritt</vt:lpstr>
      <vt:lpstr>FM JC</vt:lpstr>
      <vt:lpstr>Statistik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cheickhoff</dc:creator>
  <cp:lastModifiedBy>Eickhoff, Christian</cp:lastModifiedBy>
  <cp:lastPrinted>2021-02-10T10:59:26Z</cp:lastPrinted>
  <dcterms:created xsi:type="dcterms:W3CDTF">2018-06-22T04:50:32Z</dcterms:created>
  <dcterms:modified xsi:type="dcterms:W3CDTF">2021-05-12T13:55:29Z</dcterms:modified>
</cp:coreProperties>
</file>